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240" yWindow="105" windowWidth="14805" windowHeight="8010"/>
  </bookViews>
  <sheets>
    <sheet name="196-ра (1кв2025)" sheetId="2" r:id="rId1"/>
  </sheets>
  <externalReferences>
    <externalReference r:id="rId2"/>
    <externalReference r:id="rId3"/>
    <externalReference r:id="rId4"/>
  </externalReferences>
  <definedNames>
    <definedName name="___xlfn_IFERROR">#N/A</definedName>
    <definedName name="__kat6">[1]Титул!$A$15</definedName>
    <definedName name="__xlfn_IFERROR">#N/A</definedName>
    <definedName name="_inf2007">NA()</definedName>
    <definedName name="_inf2008">NA()</definedName>
    <definedName name="_inf2009">NA()</definedName>
    <definedName name="_inf2010">NA()</definedName>
    <definedName name="_inf2011">NA()</definedName>
    <definedName name="_inf2012">NA()</definedName>
    <definedName name="_inf2013">NA()</definedName>
    <definedName name="_inf2014">NA()</definedName>
    <definedName name="_inf2015">NA()</definedName>
    <definedName name="_kat6">[2]Титул!$A$15</definedName>
    <definedName name="_xlnm._FilterDatabase" localSheetId="0" hidden="1">'196-ра (1кв2025)'!$I$8:$J$8</definedName>
    <definedName name="ColLastYearFB">NA()</definedName>
    <definedName name="ColLastYearFB1">NA()</definedName>
    <definedName name="ColThisYearFB">NA()</definedName>
    <definedName name="ghj">NA()</definedName>
    <definedName name="PeriodLastYearName">NA()</definedName>
    <definedName name="PeriodThisYearName">NA()</definedName>
    <definedName name="titul">[2]Титул!$B$3</definedName>
    <definedName name="zpl">NA()</definedName>
    <definedName name="ааа">NA()</definedName>
    <definedName name="АнМ">NA()</definedName>
    <definedName name="вв">NA()</definedName>
    <definedName name="График">"Диагр. 4"</definedName>
    <definedName name="_xlnm.Print_Titles" localSheetId="0">'196-ра (1кв2025)'!$4:$5</definedName>
    <definedName name="иии">NA()</definedName>
    <definedName name="М1">NA()</definedName>
    <definedName name="Минздрав">NA()</definedName>
    <definedName name="мой" localSheetId="0">'[3]2002(v2)'!#REF!</definedName>
    <definedName name="мой">'[3]2002(v2)'!#REF!</definedName>
    <definedName name="Мониторинг1">NA()</definedName>
    <definedName name="_xlnm.Print_Area" localSheetId="0">'196-ра (1кв2025)'!$A$1:$H$351</definedName>
    <definedName name="ПОКАЗАТЕЛИ_ДОЛГОСР.ПРОГНОЗА" localSheetId="0">'[3]2002(v2)'!#REF!</definedName>
    <definedName name="ПОКАЗАТЕЛИ_ДОЛГОСР.ПРОГНОЗА">'[3]2002(v2)'!#REF!</definedName>
    <definedName name="ПОКАЗАТЕЛИ_ДОЛГОСР_ПРОГНОЗА">NA()</definedName>
    <definedName name="пр">NA()</definedName>
    <definedName name="приб">NA()</definedName>
    <definedName name="прибвб2">NA()</definedName>
    <definedName name="Прогноз97">NA()</definedName>
    <definedName name="фф">NA()</definedName>
    <definedName name="ффф">NA()</definedName>
    <definedName name="ыыы">NA()</definedName>
  </definedNames>
  <calcPr calcId="152511"/>
</workbook>
</file>

<file path=xl/calcChain.xml><?xml version="1.0" encoding="utf-8"?>
<calcChain xmlns="http://schemas.openxmlformats.org/spreadsheetml/2006/main">
  <c r="F183" i="2" l="1"/>
  <c r="F180" i="2"/>
  <c r="C211" i="2"/>
  <c r="B211" i="2"/>
  <c r="E211" i="2" s="1"/>
  <c r="G211" i="2" s="1"/>
  <c r="H209" i="2"/>
  <c r="D209" i="2"/>
  <c r="H92" i="2"/>
  <c r="H93" i="2"/>
  <c r="H94" i="2"/>
  <c r="H95" i="2"/>
  <c r="H96" i="2"/>
  <c r="H97" i="2"/>
  <c r="H98" i="2"/>
  <c r="H99" i="2"/>
  <c r="C90" i="2" l="1"/>
  <c r="F90" i="2" s="1"/>
  <c r="B90" i="2"/>
  <c r="G90" i="2" s="1"/>
  <c r="E90" i="2" l="1"/>
  <c r="H233" i="2" l="1"/>
  <c r="H234" i="2"/>
  <c r="H235" i="2"/>
  <c r="H236" i="2"/>
  <c r="H237" i="2"/>
  <c r="H238" i="2"/>
  <c r="H239" i="2"/>
  <c r="H240" i="2"/>
  <c r="H241" i="2"/>
  <c r="H242" i="2"/>
  <c r="H243" i="2"/>
  <c r="H244" i="2"/>
  <c r="H232" i="2"/>
  <c r="D179" i="2"/>
  <c r="H179" i="2"/>
  <c r="D180" i="2"/>
  <c r="H180" i="2"/>
  <c r="D182" i="2"/>
  <c r="H182" i="2"/>
  <c r="D183" i="2"/>
  <c r="H183" i="2"/>
  <c r="D185" i="2"/>
  <c r="H185" i="2"/>
  <c r="D187" i="2"/>
  <c r="H187" i="2"/>
  <c r="D188" i="2"/>
  <c r="H188" i="2"/>
  <c r="D189" i="2"/>
  <c r="H189" i="2"/>
  <c r="D190" i="2"/>
  <c r="H190" i="2"/>
  <c r="D191" i="2"/>
  <c r="H191" i="2"/>
  <c r="D192" i="2"/>
  <c r="H192" i="2"/>
  <c r="D193" i="2"/>
  <c r="H193" i="2"/>
  <c r="D194" i="2"/>
  <c r="H194" i="2"/>
  <c r="D195" i="2"/>
  <c r="H195" i="2"/>
  <c r="D196" i="2"/>
  <c r="H196" i="2"/>
  <c r="D197" i="2"/>
  <c r="H197" i="2"/>
  <c r="D198" i="2"/>
  <c r="H198" i="2"/>
  <c r="D199" i="2"/>
  <c r="H199" i="2"/>
  <c r="D201" i="2"/>
  <c r="H201" i="2"/>
  <c r="D202" i="2"/>
  <c r="H202" i="2"/>
  <c r="D204" i="2"/>
  <c r="H204" i="2"/>
  <c r="D205" i="2"/>
  <c r="H205" i="2"/>
  <c r="D206" i="2"/>
  <c r="H206" i="2"/>
  <c r="D207" i="2"/>
  <c r="H207" i="2"/>
  <c r="D208" i="2"/>
  <c r="H208" i="2"/>
  <c r="D210" i="2"/>
  <c r="H210" i="2"/>
  <c r="H329" i="2" l="1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19" i="2" l="1"/>
  <c r="D219" i="2"/>
  <c r="D220" i="2"/>
  <c r="H175" i="2" l="1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C73" i="2" l="1"/>
  <c r="F73" i="2" s="1"/>
  <c r="H72" i="2"/>
  <c r="H71" i="2"/>
  <c r="D71" i="2"/>
  <c r="B73" i="2"/>
  <c r="H84" i="2" l="1"/>
  <c r="D84" i="2"/>
  <c r="D69" i="2"/>
  <c r="D70" i="2"/>
  <c r="D72" i="2"/>
  <c r="H349" i="2" l="1"/>
  <c r="H348" i="2"/>
  <c r="H347" i="2"/>
  <c r="H346" i="2"/>
  <c r="D349" i="2"/>
  <c r="D348" i="2"/>
  <c r="D347" i="2"/>
  <c r="D346" i="2"/>
  <c r="C350" i="2"/>
  <c r="F350" i="2" s="1"/>
  <c r="B350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D333" i="2"/>
  <c r="D334" i="2"/>
  <c r="D335" i="2"/>
  <c r="D336" i="2"/>
  <c r="D337" i="2"/>
  <c r="D338" i="2"/>
  <c r="D339" i="2"/>
  <c r="D340" i="2"/>
  <c r="D341" i="2"/>
  <c r="D342" i="2"/>
  <c r="D343" i="2"/>
  <c r="D332" i="2"/>
  <c r="C344" i="2"/>
  <c r="F344" i="2" s="1"/>
  <c r="B344" i="2"/>
  <c r="E344" i="2" s="1"/>
  <c r="G344" i="2" s="1"/>
  <c r="E350" i="2" l="1"/>
  <c r="G350" i="2" s="1"/>
  <c r="H350" i="2" s="1"/>
  <c r="D350" i="2"/>
  <c r="H344" i="2"/>
  <c r="D344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C268" i="2"/>
  <c r="F268" i="2" s="1"/>
  <c r="D268" i="2" s="1"/>
  <c r="B268" i="2"/>
  <c r="E268" i="2" l="1"/>
  <c r="G268" i="2" s="1"/>
  <c r="H268" i="2" s="1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C245" i="2"/>
  <c r="F245" i="2" s="1"/>
  <c r="B245" i="2"/>
  <c r="E245" i="2" s="1"/>
  <c r="G245" i="2" s="1"/>
  <c r="H229" i="2"/>
  <c r="H228" i="2"/>
  <c r="H227" i="2"/>
  <c r="H226" i="2"/>
  <c r="H225" i="2"/>
  <c r="H224" i="2"/>
  <c r="H223" i="2"/>
  <c r="H222" i="2"/>
  <c r="H221" i="2"/>
  <c r="H220" i="2"/>
  <c r="H218" i="2"/>
  <c r="H217" i="2"/>
  <c r="H216" i="2"/>
  <c r="H215" i="2"/>
  <c r="H214" i="2"/>
  <c r="H213" i="2"/>
  <c r="D229" i="2"/>
  <c r="D228" i="2"/>
  <c r="D227" i="2"/>
  <c r="D226" i="2"/>
  <c r="D225" i="2"/>
  <c r="D224" i="2"/>
  <c r="D223" i="2"/>
  <c r="D222" i="2"/>
  <c r="D221" i="2"/>
  <c r="D218" i="2"/>
  <c r="D217" i="2"/>
  <c r="D216" i="2"/>
  <c r="D215" i="2"/>
  <c r="D214" i="2"/>
  <c r="D213" i="2"/>
  <c r="C230" i="2"/>
  <c r="F230" i="2" s="1"/>
  <c r="B230" i="2"/>
  <c r="G230" i="2" s="1"/>
  <c r="H89" i="2"/>
  <c r="H88" i="2"/>
  <c r="H87" i="2"/>
  <c r="H86" i="2"/>
  <c r="H85" i="2"/>
  <c r="H83" i="2"/>
  <c r="H82" i="2"/>
  <c r="H81" i="2"/>
  <c r="H80" i="2"/>
  <c r="H79" i="2"/>
  <c r="H78" i="2"/>
  <c r="H77" i="2"/>
  <c r="H76" i="2"/>
  <c r="H75" i="2"/>
  <c r="D89" i="2"/>
  <c r="D88" i="2"/>
  <c r="D87" i="2"/>
  <c r="D86" i="2"/>
  <c r="D85" i="2"/>
  <c r="D83" i="2"/>
  <c r="D82" i="2"/>
  <c r="D81" i="2"/>
  <c r="D80" i="2"/>
  <c r="D79" i="2"/>
  <c r="D78" i="2"/>
  <c r="D77" i="2"/>
  <c r="D76" i="2"/>
  <c r="D75" i="2"/>
  <c r="D90" i="2"/>
  <c r="D245" i="2" l="1"/>
  <c r="H245" i="2"/>
  <c r="D230" i="2"/>
  <c r="H230" i="2"/>
  <c r="E230" i="2"/>
  <c r="H211" i="2"/>
  <c r="D211" i="2"/>
  <c r="H90" i="2"/>
  <c r="H103" i="2"/>
  <c r="H104" i="2"/>
  <c r="H105" i="2"/>
  <c r="H106" i="2"/>
  <c r="H107" i="2"/>
  <c r="H108" i="2"/>
  <c r="H109" i="2"/>
  <c r="H110" i="2"/>
  <c r="H111" i="2"/>
  <c r="H112" i="2"/>
  <c r="H113" i="2"/>
  <c r="H102" i="2"/>
  <c r="D106" i="2" l="1"/>
  <c r="D107" i="2"/>
  <c r="D108" i="2"/>
  <c r="D109" i="2"/>
  <c r="D110" i="2"/>
  <c r="D111" i="2"/>
  <c r="D112" i="2"/>
  <c r="D113" i="2"/>
  <c r="D103" i="2"/>
  <c r="D104" i="2"/>
  <c r="D105" i="2"/>
  <c r="D102" i="2"/>
  <c r="C114" i="2" l="1"/>
  <c r="B114" i="2"/>
  <c r="E114" i="2" l="1"/>
  <c r="G114" i="2" s="1"/>
  <c r="F114" i="2"/>
  <c r="D93" i="2"/>
  <c r="D94" i="2"/>
  <c r="D95" i="2"/>
  <c r="D96" i="2"/>
  <c r="D97" i="2"/>
  <c r="D98" i="2"/>
  <c r="D99" i="2"/>
  <c r="D92" i="2"/>
  <c r="C100" i="2"/>
  <c r="B100" i="2"/>
  <c r="H70" i="2"/>
  <c r="H69" i="2"/>
  <c r="D73" i="2"/>
  <c r="H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272" i="2"/>
  <c r="C330" i="2"/>
  <c r="F330" i="2" s="1"/>
  <c r="B330" i="2"/>
  <c r="H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18" i="2"/>
  <c r="C176" i="2"/>
  <c r="F176" i="2" s="1"/>
  <c r="B176" i="2"/>
  <c r="G330" i="2" l="1"/>
  <c r="E330" i="2"/>
  <c r="G176" i="2"/>
  <c r="E176" i="2"/>
  <c r="F100" i="2"/>
  <c r="D100" i="2" s="1"/>
  <c r="E100" i="2"/>
  <c r="G100" i="2" s="1"/>
  <c r="D330" i="2"/>
  <c r="C351" i="2"/>
  <c r="B351" i="2"/>
  <c r="B269" i="2"/>
  <c r="D176" i="2"/>
  <c r="C269" i="2"/>
  <c r="D114" i="2"/>
  <c r="H114" i="2"/>
  <c r="H73" i="2"/>
  <c r="H100" i="2" l="1"/>
  <c r="E269" i="2"/>
  <c r="E351" i="2"/>
  <c r="G351" i="2"/>
  <c r="H330" i="2"/>
  <c r="F351" i="2"/>
  <c r="F269" i="2"/>
  <c r="H176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9" i="2"/>
  <c r="D351" i="2" l="1"/>
  <c r="H351" i="2"/>
  <c r="D269" i="2"/>
  <c r="H26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9" i="2"/>
  <c r="C67" i="2"/>
  <c r="F67" i="2" s="1"/>
  <c r="B67" i="2"/>
  <c r="G67" i="2" l="1"/>
  <c r="E67" i="2"/>
  <c r="C115" i="2"/>
  <c r="B115" i="2"/>
  <c r="E115" i="2" l="1"/>
  <c r="F115" i="2"/>
  <c r="D115" i="2" s="1"/>
  <c r="D67" i="2"/>
  <c r="H67" i="2"/>
  <c r="G115" i="2"/>
  <c r="H115" i="2" l="1"/>
</calcChain>
</file>

<file path=xl/sharedStrings.xml><?xml version="1.0" encoding="utf-8"?>
<sst xmlns="http://schemas.openxmlformats.org/spreadsheetml/2006/main" count="356" uniqueCount="188">
  <si>
    <t>Наименование учреждений ОГУ и МУ</t>
  </si>
  <si>
    <t>Планируемая среднесписочная численность отдельной категории работников государственных и муниципальных учреждений, человек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</si>
  <si>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</si>
  <si>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</si>
  <si>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Плановое значение средней заработной платы отдельной категории работников на год, руб.</t>
  </si>
  <si>
    <t>Отклонение факта за отчетный период от планового значения на год, руб.</t>
  </si>
  <si>
    <t>План на отчетный период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</si>
  <si>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</si>
  <si>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</si>
  <si>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</si>
  <si>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</si>
  <si>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</si>
  <si>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</si>
  <si>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</si>
  <si>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</si>
  <si>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ОГАУЗ «Томская клиническая психиатрическая больница»</t>
  </si>
  <si>
    <t>ОГБУЗ  «Томский областной кожно-венерологический диспансер»</t>
  </si>
  <si>
    <t>ОГАУЗ «Томский фтизиопульмонологический медицинский центр»</t>
  </si>
  <si>
    <t>ОГБУЗ «Томский региональный центр крови»</t>
  </si>
  <si>
    <t>ОГАУЗ «Врачебно-физкультурный диспансер»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</si>
  <si>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</si>
  <si>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</si>
  <si>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ОГБУЗ «Территориальный центр медицины катастроф»</t>
  </si>
  <si>
    <t>ОГАУ «Центр медицинской и фармацевтической информации»</t>
  </si>
  <si>
    <t>ОГАУЗ «Областной перинатальный центр им. И.Д.Евтушенко»</t>
  </si>
  <si>
    <t>ОГАУЗ «Стоматологическая поликлиника»</t>
  </si>
  <si>
    <t>ОГАУЗ «Областная детская больница»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</si>
  <si>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</si>
  <si>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</si>
  <si>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</si>
  <si>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</si>
  <si>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</si>
  <si>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</si>
  <si>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«Кожевниковская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</si>
  <si>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</si>
  <si>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</si>
  <si>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</si>
  <si>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</si>
  <si>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</si>
  <si>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</si>
  <si>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</si>
  <si>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</si>
  <si>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</si>
  <si>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«Чаинская РБ»</t>
  </si>
  <si>
    <t>ОГАУЗ «Шегарская РБ»</t>
  </si>
  <si>
    <t>ОГАУЗ «Поликлиника № 1»</t>
  </si>
  <si>
    <t>ОГАУЗ «Поликлиника № 4»</t>
  </si>
  <si>
    <t>ОГАУЗ «Поликлиника №10»</t>
  </si>
  <si>
    <t>ОГАУЗ «Детский центр восстановительного лечения»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</si>
  <si>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</si>
  <si>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</si>
  <si>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</si>
  <si>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</si>
  <si>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</si>
  <si>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</si>
  <si>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</si>
  <si>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</si>
  <si>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</si>
  <si>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</si>
  <si>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</si>
  <si>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</si>
  <si>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</si>
  <si>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</si>
  <si>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Муниципальное образование «Верхнекетский район»</t>
  </si>
  <si>
    <t>Городской округ закрытое административное территориальное образование Северск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</si>
  <si>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</si>
  <si>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</si>
  <si>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</si>
  <si>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</si>
  <si>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</si>
  <si>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>Муниципальное образование «Город Томск»</t>
  </si>
  <si>
    <t>МАУ ДО ДЮСШ «Победа»</t>
  </si>
  <si>
    <t>МАУ ДО ДЮСШ «Кедр»</t>
  </si>
  <si>
    <t>МБУ ДО ДЮСШ «Бокс»</t>
  </si>
  <si>
    <t>Департамент социальной защиты населения Томской области (ДСЗНТО)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</si>
  <si>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</si>
  <si>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Департамент по вопросам семьи и детей Томской области (ДС и ДТО)</t>
  </si>
  <si>
    <t>ОГБУ «Центр социальной помощи семье и детям г. Стрежевого»</t>
  </si>
  <si>
    <t>ОГКУ«Центр социальной помощи семье и детям Томского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</si>
  <si>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</si>
  <si>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</si>
  <si>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</si>
  <si>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</si>
  <si>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</si>
  <si>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Средний медицинский (фармацевтический) персонал (персонал, обеспечивающий условия для предоставления медицинских услуг)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</si>
  <si>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</si>
  <si>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Асиновский район</t>
  </si>
  <si>
    <t>МАОУ ДОД ДЮСШ №2</t>
  </si>
  <si>
    <t>Итого:</t>
  </si>
  <si>
    <t>Шегарский район</t>
  </si>
  <si>
    <t>Итого</t>
  </si>
  <si>
    <t>Областные образовательные организации</t>
  </si>
  <si>
    <t>ОГБОУ «Школа-интернат для обучающихся с нарушениями слуха»</t>
  </si>
  <si>
    <t xml:space="preserve">МАУ ДО  ДЮСШ № 17 </t>
  </si>
  <si>
    <t>МАУ ДО ДЮСШ УСЦ ВВС  имени В.А. Шевелева</t>
  </si>
  <si>
    <t>ОГАУ ДО ТО СШОР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</si>
  <si>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</si>
  <si>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</si>
  <si>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</si>
  <si>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«Социально-реабилитационный центр для несовершеннолетних Александровского района»</t>
  </si>
  <si>
    <t>ОГКУ «Центр социальной помощи семье и детям Асиновского района»</t>
  </si>
  <si>
    <t>ОГКУ «Центр социальной помощи семье и детям Каргасокского района»</t>
  </si>
  <si>
    <t>ОГКУ «Центр социальной помощи семье и детям Колпашевского района»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</si>
  <si>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</si>
  <si>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</si>
  <si>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Младший медицинский (фармацевтический) персонал (персонал, обеспечивающий условия для предоставления медицинских услуг)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</si>
  <si>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</si>
  <si>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</si>
  <si>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</si>
  <si>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</si>
  <si>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Приложение №1 к Порядку организации и проведения мониторинга целевых показателей, установленных в планах мероприятий (региональных «дорожных картах»)</t>
  </si>
  <si>
    <t xml:space="preserve">ОГАУЗ «Моряковская УБ им. В.С.Демьянова» </t>
  </si>
  <si>
    <t>ОГАУЗ «Детская стоматологическая поликлиника №2»</t>
  </si>
  <si>
    <t>ОГАУЗ «Поликлиника ТНЦ СО РАН»</t>
  </si>
  <si>
    <t>ОГБУЗ «Медицинский информационно-аналитический центр Томской области»</t>
  </si>
  <si>
    <t>ОГАУЗ «Лоскутовская РП»</t>
  </si>
  <si>
    <t>ОГБУЗ «Центр общественного здоровья и медицинской профилактики»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</si>
  <si>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(54783,6 руб.)</t>
  </si>
  <si>
    <t>МАОУ ООШ «Развитие» г. Томска</t>
  </si>
  <si>
    <t>МАДОУ № 1</t>
  </si>
  <si>
    <t>МАДОУ № 54</t>
  </si>
  <si>
    <t>ОГАУ</t>
  </si>
  <si>
    <t>МАДОУ № 6</t>
  </si>
  <si>
    <t xml:space="preserve">МАДОУ № 30 </t>
  </si>
  <si>
    <t>МАДОУ № 53</t>
  </si>
  <si>
    <t>МАДОУ № 66</t>
  </si>
  <si>
    <t>МАДОУ № 103</t>
  </si>
  <si>
    <t>МАДОУ № 104</t>
  </si>
  <si>
    <t>МАОУ СОШ №22</t>
  </si>
  <si>
    <t xml:space="preserve">МАОУ ООШ № 39 </t>
  </si>
  <si>
    <t xml:space="preserve">МАОУ ООШ №45 </t>
  </si>
  <si>
    <t>г. Томск</t>
  </si>
  <si>
    <t>г. Северск</t>
  </si>
  <si>
    <t>Департамент спорта Томской области (ДСТО)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</si>
  <si>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</si>
  <si>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ДСТО</t>
  </si>
  <si>
    <t>Департамент образования Томской области (ДОТО)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</si>
  <si>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ДОТО</t>
  </si>
  <si>
    <t xml:space="preserve">Департамент образования Томской области (ДОТО) 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</si>
  <si>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ДОТО</t>
  </si>
  <si>
    <t>ОГБУЗ «Детская инфекционная больница им.Г.Е. Сибирцева»</t>
  </si>
  <si>
    <t>МАОУ ООШ № 39 г.Томска</t>
  </si>
  <si>
    <t>ОГКОУ «Моряковская школа-интернат для детей с ограниченными возможностями здоровья»</t>
  </si>
  <si>
    <t>ОГБОУ «Школа-интернат для обучающихся, нуждающихся в психолого-педагогической и медико-социальной помощи»</t>
  </si>
  <si>
    <t>ТОГКОУ «Школа-интернат для обучающихся с нарушением зрения»</t>
  </si>
  <si>
    <t>ОГАОУ «Губернаторский Светленский лицей»</t>
  </si>
  <si>
    <t>МБОУ «Северская школа-интернат для обучающихся с ограниченными возможностями здоровья»</t>
  </si>
  <si>
    <t>МАОУ ООШ «Развитие»</t>
  </si>
  <si>
    <t>МКДОУ Побединский детский сад «Лесная дача»</t>
  </si>
  <si>
    <t>МБУ ДО ДЮСШ «Смена»</t>
  </si>
  <si>
    <t>ОГАУ «ДИПИ «Лесная дача»</t>
  </si>
  <si>
    <t>ОГАУ «КЦСОН ТО»</t>
  </si>
  <si>
    <t>ОГАУ «ДСО «Забота»</t>
  </si>
  <si>
    <t>ОГБУ «ДИПИ «Виола» ЗАТО Северск»</t>
  </si>
  <si>
    <t>ОГБУ «ДСО «Милосердие»</t>
  </si>
  <si>
    <t>ОГБУ «Итатский ДИПИ»</t>
  </si>
  <si>
    <t>ОГБУ «Наргинский ДИПИ Молчановского района»</t>
  </si>
  <si>
    <t>ОГБУ «ДСО «Парус»</t>
  </si>
  <si>
    <t>ОГКУ «Социально-реабилитационный центр для несовершеннолетних «Луч» г. Томска»</t>
  </si>
  <si>
    <t>ОГКУ «Центр помощи детям, оставшимся без попечения родителей, Асиновского района»</t>
  </si>
  <si>
    <t>ОГКУ «Центр помощи детям, оставшимся без попечения родителей, имени М.И.Никульшина»</t>
  </si>
  <si>
    <t>ОГКУ «Центр помощи детям, оставшимся без попечения родителей, г. Томска»</t>
  </si>
  <si>
    <t>ОГКУ «Центр социальной помощи семье и детям Томского района»</t>
  </si>
  <si>
    <t>ОГКУ «Центр содействия семейному устройству и реабилитации для детей-сирот и детей, оставшихся без попечения родителей, с ограниченными возможностями здоровья «Малышок»</t>
  </si>
  <si>
    <t>ОГКУ «Центр помощи детям, оставшимся без попечения родителей, «Орлиное гнездо»</t>
  </si>
  <si>
    <t>ОГАУ «КЦСОН Северск»</t>
  </si>
  <si>
    <t>ОГБУ «ДИПИ Александровского района»</t>
  </si>
  <si>
    <t>ОГБУ «ДИПИ Чаинского района»</t>
  </si>
  <si>
    <t>ОГБУ «Парбигский ДОП Бакчарского района»</t>
  </si>
  <si>
    <t>ОГБУ «ЦСА г. Томска»</t>
  </si>
  <si>
    <t>МАОУ ДО «Районная детско-юношеская спортивная школа А.Карпова «Верхнекетского района Томской области»</t>
  </si>
  <si>
    <t>ОГКУ «Центр помощи детям, оставшимся без попечения родителей детский дом «Орлиное гнездо»</t>
  </si>
  <si>
    <t xml:space="preserve">ОГКУ «Центр помощи детям, оставшимся без попечения родителей «Родник» </t>
  </si>
  <si>
    <t>ОГКУ «Центр помощи детям, оставшимся без попечения родителей г.Томска»</t>
  </si>
  <si>
    <t>ОГКУ «Центр помощи детям, оставшимся без попечения родителей, «Бакчарского района»</t>
  </si>
  <si>
    <t>ОГКУ «Центр помощи детям, оставшимся без попечения родителей, Зырянского района»</t>
  </si>
  <si>
    <t>МБУ ДО СШ № 15</t>
  </si>
  <si>
    <t xml:space="preserve">МАУ ДО СШ № 16 </t>
  </si>
  <si>
    <t xml:space="preserve">МАУ ДО СШ бокса </t>
  </si>
  <si>
    <t xml:space="preserve">МАУ ДО СШ № 17 </t>
  </si>
  <si>
    <t>МАУ ДО СШ «Победа»</t>
  </si>
  <si>
    <t>МАУ ДО СШ «Единоборств»</t>
  </si>
  <si>
    <t>МАУ ДО СШ «Кедр»</t>
  </si>
  <si>
    <t>ОГКУ «Центр социальной помощи семье и детям Парабельского района»</t>
  </si>
  <si>
    <t>ОГКУ «Центр помощи детям, оставшимся без попечения родителей «Росток»</t>
  </si>
  <si>
    <t>МАДОУ № 22</t>
  </si>
  <si>
    <t>МАДОУ № 4 «Монтессори плюс»</t>
  </si>
  <si>
    <t>ОГБОУ КШИ «Томский кадетский корпус»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</si>
</sst>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.0"/>
    <numFmt numFmtId="165" formatCode="0.0%"/>
    <numFmt numFmtId="166" formatCode="#,##0.0"/>
    <numFmt numFmtId="168" formatCode="0.0000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0" tint="-0.3499862666707357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>
      <alignment vertical="top"/>
    </xf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</cellStyleXfs>
  <cellXfs count="111">
    <xf numFmtId="0" fontId="0" fillId="0" borderId="0" xfId="0"/>
    <xf numFmtId="3" fontId="12" fillId="0" borderId="5" xfId="4" applyNumberFormat="1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left" vertical="center" wrapText="1"/>
    </xf>
    <xf numFmtId="164" fontId="12" fillId="0" borderId="6" xfId="2" applyNumberFormat="1" applyFont="1" applyFill="1" applyBorder="1" applyAlignment="1">
      <alignment horizontal="center" vertical="center" wrapText="1"/>
    </xf>
    <xf numFmtId="164" fontId="12" fillId="0" borderId="6" xfId="5" applyNumberFormat="1" applyFont="1" applyFill="1" applyBorder="1" applyAlignment="1">
      <alignment horizontal="center" vertical="center" wrapText="1"/>
    </xf>
    <xf numFmtId="3" fontId="12" fillId="0" borderId="6" xfId="2" applyNumberFormat="1" applyFont="1" applyFill="1" applyBorder="1" applyAlignment="1">
      <alignment horizontal="center" vertical="center" wrapText="1"/>
    </xf>
    <xf numFmtId="3" fontId="12" fillId="0" borderId="6" xfId="2" applyNumberFormat="1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left" vertical="center" wrapText="1"/>
    </xf>
    <xf numFmtId="166" fontId="14" fillId="0" borderId="6" xfId="2" applyNumberFormat="1" applyFont="1" applyFill="1" applyBorder="1" applyAlignment="1">
      <alignment horizontal="center" vertical="center"/>
    </xf>
    <xf numFmtId="164" fontId="14" fillId="0" borderId="6" xfId="5" applyNumberFormat="1" applyFont="1" applyFill="1" applyBorder="1" applyAlignment="1">
      <alignment horizontal="center" vertical="center" wrapText="1"/>
    </xf>
    <xf numFmtId="3" fontId="14" fillId="0" borderId="6" xfId="3" applyNumberFormat="1" applyFont="1" applyFill="1" applyBorder="1" applyAlignment="1">
      <alignment horizontal="center" vertical="center"/>
    </xf>
    <xf numFmtId="164" fontId="14" fillId="0" borderId="6" xfId="2" applyNumberFormat="1" applyFont="1" applyFill="1" applyBorder="1" applyAlignment="1">
      <alignment horizontal="center" vertical="center" wrapText="1"/>
    </xf>
    <xf numFmtId="3" fontId="14" fillId="0" borderId="6" xfId="2" applyNumberFormat="1" applyFont="1" applyFill="1" applyBorder="1" applyAlignment="1">
      <alignment horizontal="center" vertical="center" wrapText="1"/>
    </xf>
    <xf numFmtId="3" fontId="14" fillId="0" borderId="6" xfId="5" applyNumberFormat="1" applyFont="1" applyFill="1" applyBorder="1" applyAlignment="1">
      <alignment horizontal="center" vertical="center" wrapText="1"/>
    </xf>
    <xf numFmtId="49" fontId="12" fillId="0" borderId="6" xfId="6" applyNumberFormat="1" applyFont="1" applyFill="1" applyBorder="1" applyAlignment="1">
      <alignment horizontal="left" vertical="center" wrapText="1"/>
    </xf>
    <xf numFmtId="164" fontId="10" fillId="0" borderId="6" xfId="7" applyNumberFormat="1" applyFont="1" applyFill="1" applyBorder="1" applyAlignment="1">
      <alignment horizontal="center" vertical="center"/>
    </xf>
    <xf numFmtId="3" fontId="12" fillId="0" borderId="6" xfId="1" applyNumberFormat="1" applyFont="1" applyFill="1" applyBorder="1" applyAlignment="1">
      <alignment horizontal="center" vertical="center" wrapText="1"/>
    </xf>
    <xf numFmtId="166" fontId="14" fillId="0" borderId="6" xfId="2" applyNumberFormat="1" applyFont="1" applyFill="1" applyBorder="1" applyAlignment="1">
      <alignment horizontal="center" vertical="center" wrapText="1"/>
    </xf>
    <xf numFmtId="164" fontId="14" fillId="0" borderId="6" xfId="2" applyNumberFormat="1" applyFont="1" applyFill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/>
    <xf numFmtId="0" fontId="5" fillId="0" borderId="0" xfId="0" applyFont="1" applyFill="1"/>
    <xf numFmtId="3" fontId="14" fillId="0" borderId="6" xfId="2" applyNumberFormat="1" applyFont="1" applyFill="1" applyBorder="1" applyAlignment="1">
      <alignment horizontal="center" vertical="center"/>
    </xf>
    <xf numFmtId="1" fontId="0" fillId="0" borderId="0" xfId="0" applyNumberFormat="1" applyFill="1"/>
    <xf numFmtId="3" fontId="19" fillId="0" borderId="6" xfId="0" applyNumberFormat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 wrapText="1"/>
    </xf>
    <xf numFmtId="164" fontId="10" fillId="0" borderId="6" xfId="2" applyNumberFormat="1" applyFont="1" applyFill="1" applyBorder="1" applyAlignment="1">
      <alignment horizontal="center" vertical="center" wrapText="1"/>
    </xf>
    <xf numFmtId="164" fontId="10" fillId="0" borderId="6" xfId="5" applyNumberFormat="1" applyFont="1" applyFill="1" applyBorder="1" applyAlignment="1">
      <alignment horizontal="center" vertical="center" wrapText="1"/>
    </xf>
    <xf numFmtId="3" fontId="10" fillId="0" borderId="6" xfId="2" applyNumberFormat="1" applyFont="1" applyFill="1" applyBorder="1" applyAlignment="1">
      <alignment horizontal="center" vertical="center"/>
    </xf>
    <xf numFmtId="3" fontId="10" fillId="0" borderId="6" xfId="2" applyNumberFormat="1" applyFont="1" applyFill="1" applyBorder="1" applyAlignment="1">
      <alignment horizontal="center" vertical="center" wrapText="1"/>
    </xf>
    <xf numFmtId="164" fontId="12" fillId="0" borderId="6" xfId="2" applyNumberFormat="1" applyFont="1" applyFill="1" applyBorder="1" applyAlignment="1">
      <alignment horizontal="center" vertical="center"/>
    </xf>
    <xf numFmtId="3" fontId="14" fillId="0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3" fontId="20" fillId="0" borderId="6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164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/>
    <xf numFmtId="3" fontId="5" fillId="0" borderId="0" xfId="0" applyNumberFormat="1" applyFont="1" applyFill="1"/>
    <xf numFmtId="0" fontId="6" fillId="0" borderId="0" xfId="0" applyFont="1" applyFill="1"/>
    <xf numFmtId="3" fontId="7" fillId="0" borderId="0" xfId="2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166" fontId="0" fillId="0" borderId="0" xfId="0" applyNumberFormat="1" applyFill="1"/>
    <xf numFmtId="1" fontId="12" fillId="0" borderId="6" xfId="4" applyNumberFormat="1" applyFont="1" applyFill="1" applyBorder="1" applyAlignment="1">
      <alignment horizontal="center" vertical="center" wrapText="1"/>
    </xf>
    <xf numFmtId="3" fontId="12" fillId="0" borderId="6" xfId="4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3" fontId="0" fillId="0" borderId="0" xfId="1" applyFont="1" applyFill="1"/>
    <xf numFmtId="43" fontId="0" fillId="0" borderId="0" xfId="0" applyNumberFormat="1" applyFill="1"/>
    <xf numFmtId="0" fontId="16" fillId="0" borderId="0" xfId="0" applyFont="1" applyFill="1"/>
    <xf numFmtId="0" fontId="0" fillId="0" borderId="0" xfId="0" applyFill="1" applyBorder="1"/>
    <xf numFmtId="0" fontId="4" fillId="0" borderId="0" xfId="0" applyFont="1" applyFill="1"/>
    <xf numFmtId="166" fontId="14" fillId="0" borderId="6" xfId="3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8" fontId="0" fillId="0" borderId="0" xfId="0" applyNumberFormat="1" applyFill="1"/>
    <xf numFmtId="3" fontId="10" fillId="0" borderId="6" xfId="9" applyNumberFormat="1" applyFont="1" applyFill="1" applyBorder="1" applyAlignment="1">
      <alignment horizontal="center" vertical="center"/>
    </xf>
    <xf numFmtId="4" fontId="22" fillId="2" borderId="0" xfId="3" applyNumberFormat="1" applyFont="1" applyFill="1" applyBorder="1" applyAlignment="1">
      <alignment vertical="top"/>
    </xf>
    <xf numFmtId="0" fontId="14" fillId="3" borderId="6" xfId="2" applyFont="1" applyFill="1" applyBorder="1" applyAlignment="1">
      <alignment horizontal="left" vertical="center" wrapText="1"/>
    </xf>
    <xf numFmtId="166" fontId="14" fillId="3" borderId="6" xfId="2" applyNumberFormat="1" applyFont="1" applyFill="1" applyBorder="1" applyAlignment="1">
      <alignment horizontal="center" vertical="center" wrapText="1"/>
    </xf>
    <xf numFmtId="164" fontId="14" fillId="3" borderId="6" xfId="2" applyNumberFormat="1" applyFont="1" applyFill="1" applyBorder="1" applyAlignment="1">
      <alignment horizontal="center" vertical="center"/>
    </xf>
    <xf numFmtId="166" fontId="14" fillId="3" borderId="6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0" xfId="0" applyFont="1" applyFill="1"/>
    <xf numFmtId="164" fontId="14" fillId="3" borderId="6" xfId="5" applyNumberFormat="1" applyFont="1" applyFill="1" applyBorder="1" applyAlignment="1">
      <alignment horizontal="center" vertical="center" wrapText="1"/>
    </xf>
    <xf numFmtId="166" fontId="19" fillId="3" borderId="6" xfId="0" applyNumberFormat="1" applyFont="1" applyFill="1" applyBorder="1" applyAlignment="1">
      <alignment horizontal="center" vertical="center" wrapText="1"/>
    </xf>
    <xf numFmtId="3" fontId="14" fillId="3" borderId="6" xfId="2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2" fillId="3" borderId="6" xfId="2" applyFont="1" applyFill="1" applyBorder="1" applyAlignment="1">
      <alignment horizontal="left" vertical="center" wrapText="1"/>
    </xf>
    <xf numFmtId="164" fontId="12" fillId="3" borderId="6" xfId="2" applyNumberFormat="1" applyFont="1" applyFill="1" applyBorder="1" applyAlignment="1">
      <alignment horizontal="center" vertical="center" wrapText="1"/>
    </xf>
    <xf numFmtId="164" fontId="12" fillId="3" borderId="6" xfId="5" applyNumberFormat="1" applyFont="1" applyFill="1" applyBorder="1" applyAlignment="1">
      <alignment horizontal="center" vertical="center" wrapText="1"/>
    </xf>
    <xf numFmtId="3" fontId="12" fillId="3" borderId="6" xfId="2" applyNumberFormat="1" applyFont="1" applyFill="1" applyBorder="1" applyAlignment="1">
      <alignment horizontal="center" vertical="center" wrapText="1"/>
    </xf>
    <xf numFmtId="3" fontId="12" fillId="3" borderId="6" xfId="2" applyNumberFormat="1" applyFont="1" applyFill="1" applyBorder="1" applyAlignment="1">
      <alignment horizontal="center" vertical="center"/>
    </xf>
    <xf numFmtId="164" fontId="14" fillId="3" borderId="6" xfId="2" applyNumberFormat="1" applyFont="1" applyFill="1" applyBorder="1" applyAlignment="1">
      <alignment horizontal="center" vertical="center" wrapText="1"/>
    </xf>
    <xf numFmtId="164" fontId="18" fillId="3" borderId="6" xfId="2" applyNumberFormat="1" applyFont="1" applyFill="1" applyBorder="1" applyAlignment="1">
      <alignment horizontal="center" vertical="center" wrapText="1"/>
    </xf>
    <xf numFmtId="3" fontId="18" fillId="3" borderId="6" xfId="2" applyNumberFormat="1" applyFont="1" applyFill="1" applyBorder="1" applyAlignment="1">
      <alignment horizontal="center" vertical="center" wrapText="1"/>
    </xf>
    <xf numFmtId="164" fontId="17" fillId="3" borderId="6" xfId="2" applyNumberFormat="1" applyFont="1" applyFill="1" applyBorder="1" applyAlignment="1">
      <alignment horizontal="center" vertical="center" wrapText="1"/>
    </xf>
    <xf numFmtId="3" fontId="17" fillId="3" borderId="6" xfId="2" applyNumberFormat="1" applyFont="1" applyFill="1" applyBorder="1" applyAlignment="1">
      <alignment horizontal="center" vertical="center" wrapText="1"/>
    </xf>
    <xf numFmtId="166" fontId="14" fillId="3" borderId="6" xfId="2" applyNumberFormat="1" applyFont="1" applyFill="1" applyBorder="1" applyAlignment="1">
      <alignment horizontal="center" vertical="center"/>
    </xf>
    <xf numFmtId="166" fontId="9" fillId="3" borderId="6" xfId="5" applyNumberFormat="1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5" xfId="4" applyFont="1" applyFill="1" applyBorder="1" applyAlignment="1">
      <alignment horizontal="center" vertical="center" wrapText="1"/>
    </xf>
    <xf numFmtId="0" fontId="14" fillId="0" borderId="7" xfId="4" applyFont="1" applyFill="1" applyBorder="1" applyAlignment="1">
      <alignment horizontal="center" vertical="center" wrapText="1"/>
    </xf>
    <xf numFmtId="0" fontId="14" fillId="0" borderId="8" xfId="4" applyFont="1" applyFill="1" applyBorder="1" applyAlignment="1">
      <alignment horizontal="center" vertical="center" wrapText="1"/>
    </xf>
    <xf numFmtId="3" fontId="14" fillId="0" borderId="5" xfId="2" applyNumberFormat="1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right" vertical="top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4" fillId="0" borderId="6" xfId="4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12" fillId="0" borderId="1" xfId="4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5" fontId="12" fillId="0" borderId="1" xfId="4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3" fontId="12" fillId="0" borderId="2" xfId="4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12" fillId="0" borderId="1" xfId="4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14" fillId="3" borderId="9" xfId="2" applyFont="1" applyFill="1" applyBorder="1" applyAlignment="1">
      <alignment horizontal="center" vertical="center" wrapText="1"/>
    </xf>
  </cellXfs>
  <cellStyles count="19">
    <cellStyle name="Comma" xfId="11"/>
    <cellStyle name="Comma [0]" xfId="12"/>
    <cellStyle name="Currency" xfId="13"/>
    <cellStyle name="Currency [0]" xfId="14"/>
    <cellStyle name="Normal" xfId="15"/>
    <cellStyle name="Percent" xfId="16"/>
    <cellStyle name="Обычный" xfId="0" builtinId="0"/>
    <cellStyle name="Обычный 12" xfId="7"/>
    <cellStyle name="Обычный 13" xfId="9"/>
    <cellStyle name="Обычный 2" xfId="17"/>
    <cellStyle name="Обычный 2 2" xfId="6"/>
    <cellStyle name="Обычный 3" xfId="10"/>
    <cellStyle name="Обычный 4" xfId="18"/>
    <cellStyle name="Обычный 6" xfId="8"/>
    <cellStyle name="Обычный 66" xfId="2"/>
    <cellStyle name="Обычный 66 2" xfId="3"/>
    <cellStyle name="Обычный 66 3" xfId="5"/>
    <cellStyle name="Обычный 7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ws\Public\Users\asus\Desktop\&#1055;&#1054;&#1044;&#1043;&#1054;&#1053;_&#1044;&#1050;%20&#1087;&#1077;&#1088;&#1077;&#1089;&#1095;&#1080;&#1090;&#1072;&#1085;&#1072;%2010&#1072;&#1087;&#1088;2014_final_&#1044;&#1040;&#1053;&#1053;&#1067;&#1045;%20&#1052;&#1047;&#1056;&#1060;_new_&#1055;&#1051;&#1070;&#1058;&#1040;%2011.04_&#1086;&#1087;&#1090;&#1080;&#1084;%20&#1085;&#1072;&#1088;%20&#1080;&#1090;&#1086;&#1075;&#1086;&#10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ws\Public\Users\asus\Desktop\&#1048;&#1088;&#1082;&#1091;&#1090;&#1089;&#1082;_&#1060;&#1054;&#105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ВОД_прил_верн"/>
      <sheetName val="БЮДЖЕТ_прил"/>
      <sheetName val="ОМС_прил"/>
      <sheetName val=" СВОД врачи "/>
      <sheetName val="врачи бюджет"/>
      <sheetName val="врачи ОМС"/>
      <sheetName val="СВОД СРЕДНИЕ"/>
      <sheetName val="СРЕДНИЕ БЮДЖЕТ"/>
      <sheetName val="СРЕДНИЕ  ОМС"/>
      <sheetName val=" СВОД младший "/>
      <sheetName val="младший бюджет"/>
      <sheetName val="младший ОМС"/>
      <sheetName val=" СВОД_Общий"/>
      <sheetName val="согласовано"/>
      <sheetName val="Чис-ть_вариант МЗРФ"/>
      <sheetName val="Чис-ть_в ДК_для мзрф ВЕРНЫЙ"/>
      <sheetName val="Свод"/>
      <sheetName val="Бюджет"/>
      <sheetName val="ОМС"/>
      <sheetName val="шаблон"/>
      <sheetName val="врачи_СЗ"/>
      <sheetName val="средний_СЗ"/>
      <sheetName val="младший_СЗ"/>
      <sheetName val="Прочий"/>
      <sheetName val="SPR"/>
      <sheetName val="Лист1"/>
      <sheetName val="ВРАЧИ_ОБР"/>
      <sheetName val="СРЕДНИЙ_ОБР"/>
      <sheetName val="МЛАДШ_ОБР"/>
    </sheetNames>
    <sheetDataSet>
      <sheetData sheetId="0">
        <row r="15">
          <cell r="A15" t="str">
            <v>Педагогические работники медицинских организаций, оказывающих социальные услуги детям-сиротам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ВОД_прил_верн"/>
      <sheetName val="БЮДЖЕТ_прил"/>
      <sheetName val="ОМС_прил"/>
      <sheetName val=" СВОД врачи "/>
      <sheetName val="врачи бюджет"/>
      <sheetName val="врачи ОМС"/>
      <sheetName val="СВОД СРЕДНИЕ"/>
      <sheetName val="СРЕДНИЕ БЮДЖЕТ"/>
      <sheetName val="СРЕДНИЕ  ОМС"/>
      <sheetName val=" СВОД младший "/>
      <sheetName val="младший бюджет"/>
      <sheetName val="младший ОМС"/>
      <sheetName val=" СВОД_Общий"/>
      <sheetName val="согласовано"/>
      <sheetName val="Чис-ть_вариант МЗРФ"/>
      <sheetName val="Чис-ть_в ДК_для мзрф ВЕРНЫЙ"/>
      <sheetName val="Свод"/>
      <sheetName val="Бюджет"/>
      <sheetName val="ОМС"/>
      <sheetName val="шаблон"/>
      <sheetName val="врачи_СЗ"/>
      <sheetName val="средний_СЗ"/>
      <sheetName val="младший_СЗ"/>
      <sheetName val="Прочий"/>
      <sheetName val="SPR"/>
      <sheetName val="Лист1"/>
      <sheetName val="ВРАЧИ_ОБР"/>
      <sheetName val="СРЕДНИЙ_ОБР"/>
      <sheetName val="МЛАДШ_ОБР"/>
    </sheetNames>
    <sheetDataSet>
      <sheetData sheetId="0" refreshError="1">
        <row r="3">
          <cell r="B3" t="str">
            <v>Финансово-экономическое обоснование к распоряжению Правительства Иркутской области "Об утверждении плана мероприятий ("дорожной карты") "Изменения в отраслях социальной сферты, направленные на повышение эффективности здравоохранения Иркутской области"</v>
          </cell>
        </row>
        <row r="15">
          <cell r="A15" t="str">
            <v>Педагогические работники медицинских организаций, оказывающих социальные услуги детям-сиротам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0.59999389629810485"/>
  </sheetPr>
  <dimension ref="A1:AK353"/>
  <sheetViews>
    <sheetView tabSelected="1" view="pageBreakPreview" topLeftCell="A343" zoomScale="65" zoomScaleNormal="68" zoomScaleSheetLayoutView="65" workbookViewId="0">
      <selection activeCell="H353" sqref="H353"/>
    </sheetView>
  </sheetViews>
  <sheetFormatPr defaultColWidth="9.140625" defaultRowHeight="24.95" customHeight="1" x14ac:dyDescent="0.25"/>
  <cols>
    <col min="1" max="1" width="63.5703125" style="21" customWidth="1"/>
    <col min="2" max="2" width="20.28515625" style="38" customWidth="1"/>
    <col min="3" max="3" width="23.5703125" style="39" customWidth="1"/>
    <col min="4" max="4" width="22.85546875" style="21" customWidth="1"/>
    <col min="5" max="8" width="17.85546875" style="40" customWidth="1"/>
    <col min="9" max="9" width="11.7109375" style="21" customWidth="1"/>
    <col min="10" max="10" width="19.28515625" style="21" customWidth="1"/>
    <col min="11" max="11" width="15" style="21" customWidth="1"/>
    <col min="12" max="12" width="19.7109375" style="21" customWidth="1"/>
    <col min="13" max="13" width="10.28515625" style="21" customWidth="1"/>
    <col min="14" max="18" width="9.140625" style="21" customWidth="1"/>
    <col min="19" max="16384" width="9.140625" style="21"/>
  </cols>
  <sheetData>
    <row r="1" spans="1:18" ht="7.9" customHeight="1" x14ac:dyDescent="0.25"/>
    <row r="2" spans="1:18" ht="56.45" customHeight="1" x14ac:dyDescent="0.25">
      <c r="A2" s="41"/>
      <c r="E2" s="89" t="s">
        <v>110</v>
      </c>
      <c r="F2" s="89"/>
      <c r="G2" s="89"/>
      <c r="H2" s="89"/>
      <c r="I2" s="57">
        <v>65658</v>
      </c>
    </row>
    <row r="3" spans="1:18" ht="9.6" customHeight="1" x14ac:dyDescent="0.25">
      <c r="F3" s="42"/>
      <c r="G3" s="43"/>
      <c r="H3" s="43"/>
    </row>
    <row r="4" spans="1:18" ht="67.150000000000006" customHeight="1" x14ac:dyDescent="0.25">
      <c r="A4" s="100" t="s">
        <v>0</v>
      </c>
      <c r="B4" s="102" t="s">
        <v>1</v>
      </c>
      <c r="C4" s="102" t="s">
        <v>2</v>
      </c>
      <c r="D4" s="104" t="s">
        <v>117</v>
      </c>
      <c r="E4" s="106" t="s">
        <v>3</v>
      </c>
      <c r="F4" s="107"/>
      <c r="G4" s="108" t="s">
        <v>4</v>
      </c>
      <c r="H4" s="108" t="s">
        <v>5</v>
      </c>
    </row>
    <row r="5" spans="1:18" ht="108" customHeight="1" x14ac:dyDescent="0.25">
      <c r="A5" s="101"/>
      <c r="B5" s="103"/>
      <c r="C5" s="103"/>
      <c r="D5" s="105"/>
      <c r="E5" s="1" t="s">
        <v>6</v>
      </c>
      <c r="F5" s="1" t="s">
        <v>7</v>
      </c>
      <c r="G5" s="109"/>
      <c r="H5" s="109"/>
      <c r="I5" s="19"/>
      <c r="J5" s="44"/>
      <c r="K5" s="19"/>
      <c r="L5" s="19"/>
      <c r="M5" s="19"/>
      <c r="N5" s="19"/>
      <c r="O5" s="19"/>
      <c r="P5" s="19"/>
      <c r="Q5" s="19"/>
      <c r="R5" s="19"/>
    </row>
    <row r="6" spans="1:18" ht="14.25" customHeight="1" x14ac:dyDescent="0.25">
      <c r="A6" s="45">
        <v>1</v>
      </c>
      <c r="B6" s="45">
        <v>2</v>
      </c>
      <c r="C6" s="45">
        <v>3</v>
      </c>
      <c r="D6" s="45">
        <v>4</v>
      </c>
      <c r="E6" s="46">
        <v>5</v>
      </c>
      <c r="F6" s="46">
        <v>6</v>
      </c>
      <c r="G6" s="46">
        <v>7</v>
      </c>
      <c r="H6" s="46" t="s">
        <v>8</v>
      </c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35.25" customHeight="1" x14ac:dyDescent="0.25">
      <c r="A7" s="92" t="s">
        <v>9</v>
      </c>
      <c r="B7" s="92"/>
      <c r="C7" s="98"/>
      <c r="D7" s="98"/>
      <c r="E7" s="98"/>
      <c r="F7" s="98"/>
      <c r="G7" s="98"/>
      <c r="H7" s="98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24.95" customHeight="1" x14ac:dyDescent="0.25">
      <c r="A8" s="92" t="s">
        <v>10</v>
      </c>
      <c r="B8" s="92"/>
      <c r="C8" s="98"/>
      <c r="D8" s="98"/>
      <c r="E8" s="98"/>
      <c r="F8" s="98"/>
      <c r="G8" s="99"/>
      <c r="H8" s="9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24.95" customHeight="1" x14ac:dyDescent="0.25">
      <c r="A9" s="2" t="s">
        <v>11</v>
      </c>
      <c r="B9" s="3">
        <v>162.6</v>
      </c>
      <c r="C9" s="3">
        <v>171.8</v>
      </c>
      <c r="D9" s="4">
        <f>F9/$I$2*100</f>
        <v>196.91530055797767</v>
      </c>
      <c r="E9" s="5">
        <v>148518.39600000001</v>
      </c>
      <c r="F9" s="6">
        <v>129290.64804035699</v>
      </c>
      <c r="G9" s="5">
        <v>148518.39600000001</v>
      </c>
      <c r="H9" s="5">
        <f>F9-G9</f>
        <v>-19227.74795964302</v>
      </c>
      <c r="I9" s="19"/>
      <c r="J9" s="20"/>
      <c r="K9" s="19"/>
      <c r="L9" s="19"/>
      <c r="M9" s="19"/>
      <c r="N9" s="19"/>
      <c r="O9" s="19"/>
      <c r="P9" s="19"/>
      <c r="Q9" s="19"/>
      <c r="R9" s="19"/>
    </row>
    <row r="10" spans="1:18" ht="39.75" customHeight="1" x14ac:dyDescent="0.25">
      <c r="A10" s="2" t="s">
        <v>12</v>
      </c>
      <c r="B10" s="3">
        <v>58.7</v>
      </c>
      <c r="C10" s="3">
        <v>61.7</v>
      </c>
      <c r="D10" s="4">
        <f t="shared" ref="D10:D75" si="0">F10/$I$2*100</f>
        <v>161.63845859820179</v>
      </c>
      <c r="E10" s="5">
        <v>114376.236</v>
      </c>
      <c r="F10" s="6">
        <v>106128.57914640734</v>
      </c>
      <c r="G10" s="5">
        <v>114376.236</v>
      </c>
      <c r="H10" s="5">
        <f t="shared" ref="H10:H72" si="1">F10-G10</f>
        <v>-8247.6568535926635</v>
      </c>
      <c r="I10" s="19"/>
      <c r="J10" s="20"/>
      <c r="K10" s="19"/>
      <c r="L10" s="19"/>
      <c r="M10" s="19"/>
      <c r="N10" s="19"/>
      <c r="O10" s="19"/>
      <c r="P10" s="19"/>
      <c r="Q10" s="19"/>
      <c r="R10" s="19"/>
    </row>
    <row r="11" spans="1:18" ht="24.95" customHeight="1" x14ac:dyDescent="0.25">
      <c r="A11" s="2" t="s">
        <v>13</v>
      </c>
      <c r="B11" s="3">
        <v>373.7</v>
      </c>
      <c r="C11" s="3">
        <v>378.9</v>
      </c>
      <c r="D11" s="4">
        <f t="shared" si="0"/>
        <v>239.62124671269711</v>
      </c>
      <c r="E11" s="5">
        <v>157579.19999999998</v>
      </c>
      <c r="F11" s="6">
        <v>157330.51816662267</v>
      </c>
      <c r="G11" s="5">
        <v>157579.19999999998</v>
      </c>
      <c r="H11" s="5">
        <f t="shared" si="1"/>
        <v>-248.6818333773117</v>
      </c>
      <c r="I11" s="19"/>
      <c r="J11" s="20"/>
      <c r="K11" s="19"/>
      <c r="L11" s="19"/>
      <c r="M11" s="19"/>
      <c r="N11" s="19"/>
      <c r="O11" s="19"/>
      <c r="P11" s="19"/>
      <c r="Q11" s="19"/>
      <c r="R11" s="19"/>
    </row>
    <row r="12" spans="1:18" ht="24.95" customHeight="1" x14ac:dyDescent="0.25">
      <c r="A12" s="2" t="s">
        <v>14</v>
      </c>
      <c r="B12" s="3">
        <v>37.200000000000003</v>
      </c>
      <c r="C12" s="3">
        <v>40.4</v>
      </c>
      <c r="D12" s="4">
        <f t="shared" si="0"/>
        <v>199.3339926151987</v>
      </c>
      <c r="E12" s="5">
        <v>130856.394</v>
      </c>
      <c r="F12" s="6">
        <v>130878.71287128715</v>
      </c>
      <c r="G12" s="5">
        <v>130856.394</v>
      </c>
      <c r="H12" s="5">
        <f t="shared" si="1"/>
        <v>22.318871287148795</v>
      </c>
      <c r="I12" s="19"/>
      <c r="J12" s="20"/>
      <c r="K12" s="19"/>
      <c r="L12" s="19"/>
      <c r="M12" s="19"/>
      <c r="N12" s="19"/>
      <c r="O12" s="19"/>
      <c r="P12" s="19"/>
      <c r="Q12" s="19"/>
      <c r="R12" s="19"/>
    </row>
    <row r="13" spans="1:18" ht="24.95" customHeight="1" x14ac:dyDescent="0.25">
      <c r="A13" s="2" t="s">
        <v>15</v>
      </c>
      <c r="B13" s="3">
        <v>142.30000000000001</v>
      </c>
      <c r="C13" s="3">
        <v>149.5</v>
      </c>
      <c r="D13" s="4">
        <f t="shared" si="0"/>
        <v>186.16415530861534</v>
      </c>
      <c r="E13" s="5">
        <v>131512.97400000002</v>
      </c>
      <c r="F13" s="6">
        <v>122231.66109253066</v>
      </c>
      <c r="G13" s="5">
        <v>131512.97400000002</v>
      </c>
      <c r="H13" s="5">
        <f t="shared" si="1"/>
        <v>-9281.312907469357</v>
      </c>
      <c r="I13" s="19"/>
      <c r="J13" s="20"/>
      <c r="K13" s="19"/>
      <c r="L13" s="19"/>
      <c r="M13" s="19"/>
      <c r="N13" s="19"/>
      <c r="O13" s="19"/>
      <c r="P13" s="19"/>
      <c r="Q13" s="19"/>
      <c r="R13" s="19"/>
    </row>
    <row r="14" spans="1:18" ht="31.5" x14ac:dyDescent="0.25">
      <c r="A14" s="2" t="s">
        <v>16</v>
      </c>
      <c r="B14" s="3">
        <v>15.7</v>
      </c>
      <c r="C14" s="3">
        <v>15</v>
      </c>
      <c r="D14" s="4">
        <f t="shared" si="0"/>
        <v>172.33746585843818</v>
      </c>
      <c r="E14" s="5">
        <v>113063.076</v>
      </c>
      <c r="F14" s="6">
        <v>113153.33333333334</v>
      </c>
      <c r="G14" s="5">
        <v>113063.076</v>
      </c>
      <c r="H14" s="5">
        <f t="shared" si="1"/>
        <v>90.257333333342103</v>
      </c>
      <c r="I14" s="19"/>
      <c r="J14" s="20"/>
      <c r="K14" s="19"/>
      <c r="L14" s="19"/>
      <c r="M14" s="19"/>
      <c r="N14" s="19"/>
      <c r="O14" s="19"/>
      <c r="P14" s="19"/>
      <c r="Q14" s="19"/>
      <c r="R14" s="19"/>
    </row>
    <row r="15" spans="1:18" ht="32.25" customHeight="1" x14ac:dyDescent="0.25">
      <c r="A15" s="2" t="s">
        <v>17</v>
      </c>
      <c r="B15" s="3">
        <v>128.5</v>
      </c>
      <c r="C15" s="3">
        <v>125.7</v>
      </c>
      <c r="D15" s="4">
        <f t="shared" si="0"/>
        <v>184.2911088847452</v>
      </c>
      <c r="E15" s="5">
        <v>127245.20400000001</v>
      </c>
      <c r="F15" s="6">
        <v>121001.856271546</v>
      </c>
      <c r="G15" s="5">
        <v>127245.20400000001</v>
      </c>
      <c r="H15" s="5">
        <f t="shared" si="1"/>
        <v>-6243.3477284540131</v>
      </c>
      <c r="I15" s="19"/>
      <c r="J15" s="20"/>
      <c r="K15" s="19"/>
      <c r="L15" s="19"/>
      <c r="M15" s="19"/>
      <c r="N15" s="19"/>
      <c r="O15" s="19"/>
      <c r="P15" s="19"/>
      <c r="Q15" s="19"/>
      <c r="R15" s="19"/>
    </row>
    <row r="16" spans="1:18" ht="24.95" customHeight="1" x14ac:dyDescent="0.25">
      <c r="A16" s="2" t="s">
        <v>18</v>
      </c>
      <c r="B16" s="3">
        <v>23.8</v>
      </c>
      <c r="C16" s="3">
        <v>24.7</v>
      </c>
      <c r="D16" s="4">
        <f t="shared" si="0"/>
        <v>196.01838981687669</v>
      </c>
      <c r="E16" s="5">
        <v>121795.59</v>
      </c>
      <c r="F16" s="6">
        <v>128701.7543859649</v>
      </c>
      <c r="G16" s="5">
        <v>121795.59</v>
      </c>
      <c r="H16" s="5">
        <f t="shared" si="1"/>
        <v>6906.1643859649048</v>
      </c>
      <c r="I16" s="19"/>
      <c r="J16" s="20"/>
      <c r="K16" s="19"/>
      <c r="L16" s="19"/>
      <c r="M16" s="19"/>
      <c r="N16" s="19"/>
      <c r="O16" s="19"/>
      <c r="P16" s="19"/>
      <c r="Q16" s="19"/>
      <c r="R16" s="19"/>
    </row>
    <row r="17" spans="1:18" ht="24.95" customHeight="1" x14ac:dyDescent="0.25">
      <c r="A17" s="2" t="s">
        <v>19</v>
      </c>
      <c r="B17" s="3">
        <v>11.9</v>
      </c>
      <c r="C17" s="3">
        <v>13.6</v>
      </c>
      <c r="D17" s="4">
        <f t="shared" si="0"/>
        <v>111.82052095260109</v>
      </c>
      <c r="E17" s="5">
        <v>73405.643999999986</v>
      </c>
      <c r="F17" s="6">
        <v>73419.117647058825</v>
      </c>
      <c r="G17" s="5">
        <v>73405.643999999986</v>
      </c>
      <c r="H17" s="5">
        <f t="shared" si="1"/>
        <v>13.47364705883956</v>
      </c>
      <c r="I17" s="19"/>
      <c r="J17" s="20"/>
      <c r="K17" s="19"/>
      <c r="L17" s="19"/>
      <c r="M17" s="19"/>
      <c r="N17" s="19"/>
      <c r="O17" s="19"/>
      <c r="P17" s="19"/>
      <c r="Q17" s="19"/>
      <c r="R17" s="19"/>
    </row>
    <row r="18" spans="1:18" ht="33" customHeight="1" x14ac:dyDescent="0.25">
      <c r="A18" s="2" t="s">
        <v>114</v>
      </c>
      <c r="B18" s="3">
        <v>8.5</v>
      </c>
      <c r="C18" s="3">
        <v>8</v>
      </c>
      <c r="D18" s="4">
        <f t="shared" si="0"/>
        <v>111.06795820768222</v>
      </c>
      <c r="E18" s="5">
        <v>71501.561999999991</v>
      </c>
      <c r="F18" s="6">
        <v>72925</v>
      </c>
      <c r="G18" s="5">
        <v>71501.561999999991</v>
      </c>
      <c r="H18" s="5">
        <f t="shared" si="1"/>
        <v>1423.4380000000092</v>
      </c>
      <c r="I18" s="19"/>
      <c r="J18" s="20"/>
      <c r="K18" s="19"/>
      <c r="L18" s="19"/>
      <c r="M18" s="19"/>
      <c r="N18" s="19"/>
      <c r="O18" s="19"/>
      <c r="P18" s="19"/>
      <c r="Q18" s="19"/>
      <c r="R18" s="19"/>
    </row>
    <row r="19" spans="1:18" ht="24.95" customHeight="1" x14ac:dyDescent="0.25">
      <c r="A19" s="2" t="s">
        <v>20</v>
      </c>
      <c r="B19" s="3">
        <v>15.9</v>
      </c>
      <c r="C19" s="3">
        <v>20.7</v>
      </c>
      <c r="D19" s="4">
        <f t="shared" si="0"/>
        <v>222.70527967373414</v>
      </c>
      <c r="E19" s="5">
        <v>145366.81200000001</v>
      </c>
      <c r="F19" s="6">
        <v>146223.83252818036</v>
      </c>
      <c r="G19" s="5">
        <v>145366.81200000001</v>
      </c>
      <c r="H19" s="5">
        <f t="shared" si="1"/>
        <v>857.02052818035008</v>
      </c>
      <c r="I19" s="19"/>
      <c r="J19" s="20"/>
      <c r="K19" s="19"/>
      <c r="L19" s="19"/>
      <c r="M19" s="19"/>
      <c r="N19" s="19"/>
      <c r="O19" s="19"/>
      <c r="P19" s="19"/>
      <c r="Q19" s="19"/>
      <c r="R19" s="19"/>
    </row>
    <row r="20" spans="1:18" ht="36.75" customHeight="1" x14ac:dyDescent="0.25">
      <c r="A20" s="2" t="s">
        <v>21</v>
      </c>
      <c r="B20" s="3">
        <v>28</v>
      </c>
      <c r="C20" s="3">
        <v>28.700000000000003</v>
      </c>
      <c r="D20" s="4">
        <f t="shared" si="0"/>
        <v>149.92693105218541</v>
      </c>
      <c r="E20" s="5">
        <v>104264.90400000001</v>
      </c>
      <c r="F20" s="6">
        <v>98439.024390243896</v>
      </c>
      <c r="G20" s="5">
        <v>104264.90400000001</v>
      </c>
      <c r="H20" s="5">
        <f t="shared" si="1"/>
        <v>-5825.8796097561135</v>
      </c>
      <c r="I20" s="19"/>
      <c r="J20" s="20"/>
      <c r="K20" s="19"/>
      <c r="L20" s="19"/>
      <c r="M20" s="19"/>
      <c r="N20" s="19"/>
      <c r="O20" s="19"/>
      <c r="P20" s="19"/>
      <c r="Q20" s="19"/>
      <c r="R20" s="19"/>
    </row>
    <row r="21" spans="1:18" ht="24.95" customHeight="1" x14ac:dyDescent="0.25">
      <c r="A21" s="2" t="s">
        <v>22</v>
      </c>
      <c r="B21" s="3">
        <v>8.4</v>
      </c>
      <c r="C21" s="3">
        <v>8.5</v>
      </c>
      <c r="D21" s="4">
        <f t="shared" si="0"/>
        <v>112.90232989842193</v>
      </c>
      <c r="E21" s="5">
        <v>74127.881999999998</v>
      </c>
      <c r="F21" s="6">
        <v>74129.411764705874</v>
      </c>
      <c r="G21" s="5">
        <v>74127.881999999998</v>
      </c>
      <c r="H21" s="5">
        <f t="shared" si="1"/>
        <v>1.5297647058760049</v>
      </c>
      <c r="I21" s="19"/>
      <c r="J21" s="20"/>
      <c r="K21" s="19"/>
      <c r="L21" s="19"/>
      <c r="M21" s="19"/>
      <c r="N21" s="19"/>
      <c r="O21" s="19"/>
      <c r="P21" s="19"/>
      <c r="Q21" s="19"/>
      <c r="R21" s="19"/>
    </row>
    <row r="22" spans="1:18" ht="23.25" customHeight="1" x14ac:dyDescent="0.25">
      <c r="A22" s="2" t="s">
        <v>23</v>
      </c>
      <c r="B22" s="3">
        <v>6.3</v>
      </c>
      <c r="C22" s="3">
        <v>9</v>
      </c>
      <c r="D22" s="4">
        <f t="shared" si="0"/>
        <v>118.88765917216375</v>
      </c>
      <c r="E22" s="5">
        <v>77542.097999999998</v>
      </c>
      <c r="F22" s="6">
        <v>78059.25925925927</v>
      </c>
      <c r="G22" s="5">
        <v>77542.097999999998</v>
      </c>
      <c r="H22" s="5">
        <f t="shared" si="1"/>
        <v>517.1612592592719</v>
      </c>
      <c r="I22" s="19"/>
      <c r="J22" s="20"/>
      <c r="K22" s="19"/>
      <c r="L22" s="19"/>
      <c r="M22" s="19"/>
      <c r="N22" s="19"/>
      <c r="O22" s="19"/>
      <c r="P22" s="19"/>
      <c r="Q22" s="19"/>
      <c r="R22" s="19"/>
    </row>
    <row r="23" spans="1:18" ht="31.5" x14ac:dyDescent="0.25">
      <c r="A23" s="2" t="s">
        <v>24</v>
      </c>
      <c r="B23" s="3">
        <v>106.8</v>
      </c>
      <c r="C23" s="3">
        <v>111.2</v>
      </c>
      <c r="D23" s="4">
        <f t="shared" si="0"/>
        <v>182.10643949429686</v>
      </c>
      <c r="E23" s="5">
        <v>153048.79800000001</v>
      </c>
      <c r="F23" s="6">
        <v>119567.44604316544</v>
      </c>
      <c r="G23" s="5">
        <v>153048.79800000001</v>
      </c>
      <c r="H23" s="5">
        <f t="shared" si="1"/>
        <v>-33481.351956834565</v>
      </c>
      <c r="I23" s="19"/>
      <c r="J23" s="20"/>
      <c r="K23" s="19"/>
      <c r="L23" s="19"/>
      <c r="M23" s="19"/>
      <c r="N23" s="19"/>
      <c r="O23" s="19"/>
      <c r="P23" s="19"/>
      <c r="Q23" s="19"/>
      <c r="R23" s="19"/>
    </row>
    <row r="24" spans="1:18" ht="24.95" customHeight="1" x14ac:dyDescent="0.25">
      <c r="A24" s="2" t="s">
        <v>25</v>
      </c>
      <c r="B24" s="3">
        <v>26.5</v>
      </c>
      <c r="C24" s="3">
        <v>27.4</v>
      </c>
      <c r="D24" s="4">
        <f t="shared" si="0"/>
        <v>166.36750531897982</v>
      </c>
      <c r="E24" s="5">
        <v>151013.4</v>
      </c>
      <c r="F24" s="6">
        <v>109233.57664233577</v>
      </c>
      <c r="G24" s="5">
        <v>151013.4</v>
      </c>
      <c r="H24" s="5">
        <f t="shared" si="1"/>
        <v>-41779.823357664223</v>
      </c>
      <c r="I24" s="19"/>
      <c r="J24" s="20"/>
      <c r="K24" s="19"/>
      <c r="L24" s="19"/>
      <c r="M24" s="19"/>
      <c r="N24" s="19"/>
      <c r="O24" s="19"/>
      <c r="P24" s="19"/>
      <c r="Q24" s="19"/>
      <c r="R24" s="19"/>
    </row>
    <row r="25" spans="1:18" ht="24.95" customHeight="1" x14ac:dyDescent="0.25">
      <c r="A25" s="2" t="s">
        <v>26</v>
      </c>
      <c r="B25" s="3">
        <v>40.799999999999997</v>
      </c>
      <c r="C25" s="3">
        <v>41.7</v>
      </c>
      <c r="D25" s="4">
        <f t="shared" si="0"/>
        <v>167.79899057390594</v>
      </c>
      <c r="E25" s="5">
        <v>95860.68</v>
      </c>
      <c r="F25" s="6">
        <v>110173.46123101517</v>
      </c>
      <c r="G25" s="5">
        <v>95860.68</v>
      </c>
      <c r="H25" s="5">
        <f t="shared" si="1"/>
        <v>14312.781231015178</v>
      </c>
      <c r="I25" s="19"/>
      <c r="J25" s="20"/>
      <c r="K25" s="19"/>
      <c r="L25" s="19"/>
      <c r="M25" s="19"/>
      <c r="N25" s="19"/>
      <c r="O25" s="19"/>
      <c r="P25" s="19"/>
      <c r="Q25" s="19"/>
      <c r="R25" s="19"/>
    </row>
    <row r="26" spans="1:18" ht="24.95" customHeight="1" x14ac:dyDescent="0.25">
      <c r="A26" s="2" t="s">
        <v>27</v>
      </c>
      <c r="B26" s="3">
        <v>17.7</v>
      </c>
      <c r="C26" s="3">
        <v>18.7</v>
      </c>
      <c r="D26" s="4">
        <f t="shared" si="0"/>
        <v>211.40714627284066</v>
      </c>
      <c r="E26" s="5">
        <v>164670.264</v>
      </c>
      <c r="F26" s="6">
        <v>138805.70409982174</v>
      </c>
      <c r="G26" s="5">
        <v>164670.264</v>
      </c>
      <c r="H26" s="5">
        <f t="shared" si="1"/>
        <v>-25864.559900178254</v>
      </c>
      <c r="I26" s="19"/>
      <c r="J26" s="20"/>
      <c r="K26" s="19"/>
      <c r="L26" s="19"/>
      <c r="M26" s="19"/>
      <c r="N26" s="19"/>
      <c r="O26" s="19"/>
      <c r="P26" s="19"/>
      <c r="Q26" s="19"/>
      <c r="R26" s="19"/>
    </row>
    <row r="27" spans="1:18" ht="24.95" customHeight="1" x14ac:dyDescent="0.25">
      <c r="A27" s="2" t="s">
        <v>28</v>
      </c>
      <c r="B27" s="3">
        <v>95.4</v>
      </c>
      <c r="C27" s="3">
        <v>100</v>
      </c>
      <c r="D27" s="4">
        <f t="shared" si="0"/>
        <v>182.25349538517773</v>
      </c>
      <c r="E27" s="5">
        <v>122452.17</v>
      </c>
      <c r="F27" s="6">
        <v>119663.99999999999</v>
      </c>
      <c r="G27" s="5">
        <v>122452.17</v>
      </c>
      <c r="H27" s="5">
        <f t="shared" si="1"/>
        <v>-2788.1700000000128</v>
      </c>
      <c r="I27" s="19"/>
      <c r="J27" s="20"/>
      <c r="K27" s="19"/>
      <c r="L27" s="19"/>
      <c r="M27" s="19"/>
      <c r="N27" s="19"/>
      <c r="O27" s="19"/>
      <c r="P27" s="19"/>
      <c r="Q27" s="19"/>
      <c r="R27" s="19"/>
    </row>
    <row r="28" spans="1:18" ht="24.95" customHeight="1" x14ac:dyDescent="0.25">
      <c r="A28" s="2" t="s">
        <v>29</v>
      </c>
      <c r="B28" s="3">
        <v>34</v>
      </c>
      <c r="C28" s="3">
        <v>36.5</v>
      </c>
      <c r="D28" s="4">
        <f t="shared" si="0"/>
        <v>227.74301204623208</v>
      </c>
      <c r="E28" s="5">
        <v>147730.5</v>
      </c>
      <c r="F28" s="6">
        <v>149531.50684931508</v>
      </c>
      <c r="G28" s="5">
        <v>147730.5</v>
      </c>
      <c r="H28" s="5">
        <f t="shared" si="1"/>
        <v>1801.0068493150757</v>
      </c>
      <c r="I28" s="19"/>
      <c r="J28" s="20"/>
      <c r="K28" s="19"/>
      <c r="L28" s="19"/>
      <c r="M28" s="19"/>
      <c r="N28" s="19"/>
      <c r="O28" s="19"/>
      <c r="P28" s="19"/>
      <c r="Q28" s="19"/>
      <c r="R28" s="19"/>
    </row>
    <row r="29" spans="1:18" ht="24.95" customHeight="1" x14ac:dyDescent="0.25">
      <c r="A29" s="2" t="s">
        <v>30</v>
      </c>
      <c r="B29" s="3">
        <v>36.6</v>
      </c>
      <c r="C29" s="3">
        <v>38.4</v>
      </c>
      <c r="D29" s="4">
        <f t="shared" si="0"/>
        <v>207.63104098341233</v>
      </c>
      <c r="E29" s="5">
        <v>151013.4</v>
      </c>
      <c r="F29" s="6">
        <v>136326.38888888888</v>
      </c>
      <c r="G29" s="5">
        <v>151013.4</v>
      </c>
      <c r="H29" s="5">
        <f t="shared" si="1"/>
        <v>-14687.011111111118</v>
      </c>
      <c r="I29" s="19"/>
      <c r="J29" s="20"/>
      <c r="K29" s="19"/>
      <c r="L29" s="19"/>
      <c r="M29" s="19"/>
      <c r="N29" s="19"/>
      <c r="O29" s="19"/>
      <c r="P29" s="19"/>
      <c r="Q29" s="19"/>
      <c r="R29" s="19"/>
    </row>
    <row r="30" spans="1:18" ht="24.95" customHeight="1" x14ac:dyDescent="0.25">
      <c r="A30" s="2" t="s">
        <v>31</v>
      </c>
      <c r="B30" s="3">
        <v>24</v>
      </c>
      <c r="C30" s="3">
        <v>23</v>
      </c>
      <c r="D30" s="4">
        <f t="shared" si="0"/>
        <v>155.19152605000613</v>
      </c>
      <c r="E30" s="5">
        <v>123240.06599999999</v>
      </c>
      <c r="F30" s="6">
        <v>101895.65217391304</v>
      </c>
      <c r="G30" s="5">
        <v>123240.06599999999</v>
      </c>
      <c r="H30" s="5">
        <f t="shared" si="1"/>
        <v>-21344.413826086951</v>
      </c>
      <c r="I30" s="19"/>
      <c r="J30" s="20"/>
      <c r="K30" s="19"/>
      <c r="L30" s="19"/>
      <c r="M30" s="19"/>
      <c r="N30" s="19"/>
      <c r="O30" s="19"/>
      <c r="P30" s="19"/>
      <c r="Q30" s="19"/>
      <c r="R30" s="19"/>
    </row>
    <row r="31" spans="1:18" ht="24.95" customHeight="1" x14ac:dyDescent="0.25">
      <c r="A31" s="2" t="s">
        <v>32</v>
      </c>
      <c r="B31" s="3">
        <v>46.4</v>
      </c>
      <c r="C31" s="3">
        <v>43.7</v>
      </c>
      <c r="D31" s="4">
        <f t="shared" si="0"/>
        <v>190.37348585238826</v>
      </c>
      <c r="E31" s="5">
        <v>157579.19999999998</v>
      </c>
      <c r="F31" s="6">
        <v>124995.42334096108</v>
      </c>
      <c r="G31" s="5">
        <v>157579.19999999998</v>
      </c>
      <c r="H31" s="5">
        <f t="shared" si="1"/>
        <v>-32583.776659038907</v>
      </c>
      <c r="I31" s="19"/>
      <c r="J31" s="20"/>
      <c r="K31" s="19"/>
      <c r="L31" s="19"/>
      <c r="M31" s="19"/>
      <c r="N31" s="19"/>
      <c r="O31" s="19"/>
      <c r="P31" s="19"/>
      <c r="Q31" s="19"/>
      <c r="R31" s="19"/>
    </row>
    <row r="32" spans="1:18" ht="24.95" customHeight="1" x14ac:dyDescent="0.25">
      <c r="A32" s="2" t="s">
        <v>33</v>
      </c>
      <c r="B32" s="3">
        <v>40.6</v>
      </c>
      <c r="C32" s="3">
        <v>44.5</v>
      </c>
      <c r="D32" s="4">
        <f t="shared" si="0"/>
        <v>112.39948054514237</v>
      </c>
      <c r="E32" s="5">
        <v>124750.2</v>
      </c>
      <c r="F32" s="6">
        <v>73799.250936329583</v>
      </c>
      <c r="G32" s="5">
        <v>124750.2</v>
      </c>
      <c r="H32" s="5">
        <f t="shared" si="1"/>
        <v>-50950.949063670414</v>
      </c>
      <c r="I32" s="19"/>
      <c r="J32" s="20"/>
      <c r="K32" s="19"/>
      <c r="L32" s="19"/>
      <c r="M32" s="19"/>
      <c r="N32" s="19"/>
      <c r="O32" s="19"/>
      <c r="P32" s="19"/>
      <c r="Q32" s="19"/>
      <c r="R32" s="19"/>
    </row>
    <row r="33" spans="1:18" ht="24.95" customHeight="1" x14ac:dyDescent="0.25">
      <c r="A33" s="2" t="s">
        <v>34</v>
      </c>
      <c r="B33" s="3">
        <v>112</v>
      </c>
      <c r="C33" s="3">
        <v>107</v>
      </c>
      <c r="D33" s="4">
        <f t="shared" si="0"/>
        <v>253.21288667634767</v>
      </c>
      <c r="E33" s="5">
        <v>166443.03</v>
      </c>
      <c r="F33" s="6">
        <v>166254.51713395637</v>
      </c>
      <c r="G33" s="5">
        <v>166443.03</v>
      </c>
      <c r="H33" s="5">
        <f t="shared" si="1"/>
        <v>-188.51286604363122</v>
      </c>
      <c r="I33" s="19"/>
      <c r="J33" s="20"/>
      <c r="K33" s="19"/>
      <c r="L33" s="19"/>
      <c r="M33" s="19"/>
      <c r="N33" s="19"/>
      <c r="O33" s="19"/>
      <c r="P33" s="19"/>
      <c r="Q33" s="19"/>
      <c r="R33" s="19"/>
    </row>
    <row r="34" spans="1:18" ht="24.95" customHeight="1" x14ac:dyDescent="0.25">
      <c r="A34" s="2" t="s">
        <v>35</v>
      </c>
      <c r="B34" s="3">
        <v>37.5</v>
      </c>
      <c r="C34" s="3">
        <v>40.799999999999997</v>
      </c>
      <c r="D34" s="4">
        <f t="shared" si="0"/>
        <v>170.16155411772274</v>
      </c>
      <c r="E34" s="5">
        <v>144644.57400000002</v>
      </c>
      <c r="F34" s="6">
        <v>111724.67320261439</v>
      </c>
      <c r="G34" s="5">
        <v>144644.57400000002</v>
      </c>
      <c r="H34" s="5">
        <f t="shared" si="1"/>
        <v>-32919.900797385635</v>
      </c>
      <c r="I34" s="19"/>
      <c r="J34" s="20"/>
      <c r="K34" s="19"/>
      <c r="L34" s="19"/>
      <c r="M34" s="19"/>
      <c r="N34" s="19"/>
      <c r="O34" s="19"/>
      <c r="P34" s="19"/>
      <c r="Q34" s="19"/>
      <c r="R34" s="19"/>
    </row>
    <row r="35" spans="1:18" ht="24.95" customHeight="1" x14ac:dyDescent="0.25">
      <c r="A35" s="2" t="s">
        <v>36</v>
      </c>
      <c r="B35" s="3">
        <v>37.799999999999997</v>
      </c>
      <c r="C35" s="3">
        <v>44.1</v>
      </c>
      <c r="D35" s="4">
        <f t="shared" si="0"/>
        <v>147.68227868143879</v>
      </c>
      <c r="E35" s="5">
        <v>145760.76</v>
      </c>
      <c r="F35" s="6">
        <v>96965.230536659088</v>
      </c>
      <c r="G35" s="5">
        <v>145760.76</v>
      </c>
      <c r="H35" s="5">
        <f t="shared" si="1"/>
        <v>-48795.529463340921</v>
      </c>
      <c r="I35" s="19"/>
      <c r="J35" s="20"/>
      <c r="K35" s="19"/>
      <c r="L35" s="19"/>
      <c r="M35" s="19"/>
      <c r="N35" s="19"/>
      <c r="O35" s="19"/>
      <c r="P35" s="19"/>
      <c r="Q35" s="19"/>
      <c r="R35" s="19"/>
    </row>
    <row r="36" spans="1:18" ht="24.95" customHeight="1" x14ac:dyDescent="0.25">
      <c r="A36" s="2" t="s">
        <v>37</v>
      </c>
      <c r="B36" s="3">
        <v>36.5</v>
      </c>
      <c r="C36" s="3">
        <v>37.299999999999997</v>
      </c>
      <c r="D36" s="4">
        <f t="shared" si="0"/>
        <v>198.78918165898304</v>
      </c>
      <c r="E36" s="5">
        <v>148846.68599999999</v>
      </c>
      <c r="F36" s="6">
        <v>130521.00089365507</v>
      </c>
      <c r="G36" s="5">
        <v>148846.68599999999</v>
      </c>
      <c r="H36" s="5">
        <f t="shared" si="1"/>
        <v>-18325.685106344914</v>
      </c>
      <c r="I36" s="19"/>
      <c r="J36" s="20"/>
      <c r="K36" s="19"/>
      <c r="L36" s="19"/>
      <c r="M36" s="19"/>
      <c r="N36" s="19"/>
      <c r="O36" s="19"/>
      <c r="P36" s="19"/>
      <c r="Q36" s="19"/>
      <c r="R36" s="19"/>
    </row>
    <row r="37" spans="1:18" ht="24.95" customHeight="1" x14ac:dyDescent="0.25">
      <c r="A37" s="2" t="s">
        <v>38</v>
      </c>
      <c r="B37" s="3">
        <v>40</v>
      </c>
      <c r="C37" s="3">
        <v>40.299999999999997</v>
      </c>
      <c r="D37" s="4">
        <f t="shared" si="0"/>
        <v>151.04964918220116</v>
      </c>
      <c r="E37" s="5">
        <v>118840.98000000001</v>
      </c>
      <c r="F37" s="6">
        <v>99176.178660049642</v>
      </c>
      <c r="G37" s="5">
        <v>118840.98000000001</v>
      </c>
      <c r="H37" s="5">
        <f t="shared" si="1"/>
        <v>-19664.801339950369</v>
      </c>
      <c r="I37" s="19"/>
      <c r="J37" s="20"/>
      <c r="K37" s="19"/>
      <c r="L37" s="19"/>
      <c r="M37" s="19"/>
      <c r="N37" s="19"/>
      <c r="O37" s="19"/>
      <c r="P37" s="19"/>
      <c r="Q37" s="19"/>
      <c r="R37" s="19"/>
    </row>
    <row r="38" spans="1:18" ht="24.95" customHeight="1" x14ac:dyDescent="0.25">
      <c r="A38" s="2" t="s">
        <v>39</v>
      </c>
      <c r="B38" s="3">
        <v>98.5</v>
      </c>
      <c r="C38" s="3">
        <v>91.399999999999991</v>
      </c>
      <c r="D38" s="4">
        <f t="shared" si="0"/>
        <v>225.43212281024157</v>
      </c>
      <c r="E38" s="5">
        <v>169069.35</v>
      </c>
      <c r="F38" s="6">
        <v>148014.2231947484</v>
      </c>
      <c r="G38" s="5">
        <v>169069.35</v>
      </c>
      <c r="H38" s="5">
        <f t="shared" si="1"/>
        <v>-21055.12680525161</v>
      </c>
      <c r="I38" s="19"/>
      <c r="J38" s="20"/>
      <c r="K38" s="19"/>
      <c r="L38" s="19"/>
      <c r="M38" s="19"/>
      <c r="N38" s="19"/>
      <c r="O38" s="19"/>
      <c r="P38" s="19"/>
      <c r="Q38" s="19"/>
      <c r="R38" s="19"/>
    </row>
    <row r="39" spans="1:18" ht="24.95" customHeight="1" x14ac:dyDescent="0.25">
      <c r="A39" s="2" t="s">
        <v>40</v>
      </c>
      <c r="B39" s="3">
        <v>17.399999999999999</v>
      </c>
      <c r="C39" s="3">
        <v>20.3</v>
      </c>
      <c r="D39" s="4">
        <f t="shared" si="0"/>
        <v>189.3926036898871</v>
      </c>
      <c r="E39" s="5">
        <v>142149.57</v>
      </c>
      <c r="F39" s="6">
        <v>124351.39573070608</v>
      </c>
      <c r="G39" s="5">
        <v>142149.57</v>
      </c>
      <c r="H39" s="5">
        <f t="shared" si="1"/>
        <v>-17798.17426929393</v>
      </c>
      <c r="I39" s="19"/>
      <c r="J39" s="20"/>
      <c r="K39" s="19"/>
      <c r="L39" s="19"/>
      <c r="M39" s="19"/>
      <c r="N39" s="19"/>
      <c r="O39" s="19"/>
      <c r="P39" s="19"/>
      <c r="Q39" s="19"/>
      <c r="R39" s="19"/>
    </row>
    <row r="40" spans="1:18" ht="24.95" customHeight="1" x14ac:dyDescent="0.25">
      <c r="A40" s="2" t="s">
        <v>41</v>
      </c>
      <c r="B40" s="3">
        <v>118.7</v>
      </c>
      <c r="C40" s="3">
        <v>122.7</v>
      </c>
      <c r="D40" s="4">
        <f t="shared" si="0"/>
        <v>133.68814581902092</v>
      </c>
      <c r="E40" s="5">
        <v>129017.97</v>
      </c>
      <c r="F40" s="6">
        <v>87776.962781852766</v>
      </c>
      <c r="G40" s="5">
        <v>129017.97</v>
      </c>
      <c r="H40" s="5">
        <f t="shared" si="1"/>
        <v>-41241.007218147235</v>
      </c>
      <c r="I40" s="19"/>
      <c r="J40" s="20"/>
      <c r="K40" s="19"/>
      <c r="L40" s="19"/>
      <c r="M40" s="19"/>
      <c r="N40" s="19"/>
      <c r="O40" s="19"/>
      <c r="P40" s="19"/>
      <c r="Q40" s="19"/>
      <c r="R40" s="19"/>
    </row>
    <row r="41" spans="1:18" ht="24.95" customHeight="1" x14ac:dyDescent="0.25">
      <c r="A41" s="2" t="s">
        <v>42</v>
      </c>
      <c r="B41" s="3">
        <v>70.5</v>
      </c>
      <c r="C41" s="3">
        <v>75</v>
      </c>
      <c r="D41" s="4">
        <f t="shared" si="0"/>
        <v>112.51637271924211</v>
      </c>
      <c r="E41" s="5">
        <v>104658.852</v>
      </c>
      <c r="F41" s="6">
        <v>73875.999999999985</v>
      </c>
      <c r="G41" s="5">
        <v>104658.852</v>
      </c>
      <c r="H41" s="5">
        <f t="shared" si="1"/>
        <v>-30782.852000000014</v>
      </c>
      <c r="I41" s="19"/>
      <c r="J41" s="20"/>
      <c r="K41" s="19"/>
      <c r="L41" s="19"/>
      <c r="M41" s="19"/>
      <c r="N41" s="19"/>
      <c r="O41" s="19"/>
      <c r="P41" s="19"/>
      <c r="Q41" s="19"/>
      <c r="R41" s="19"/>
    </row>
    <row r="42" spans="1:18" ht="24.95" customHeight="1" x14ac:dyDescent="0.25">
      <c r="A42" s="2" t="s">
        <v>115</v>
      </c>
      <c r="B42" s="3">
        <v>46.8</v>
      </c>
      <c r="C42" s="3">
        <v>49.9</v>
      </c>
      <c r="D42" s="4">
        <f t="shared" si="0"/>
        <v>118.04249599038667</v>
      </c>
      <c r="E42" s="5">
        <v>101441.61</v>
      </c>
      <c r="F42" s="6">
        <v>77504.342017368079</v>
      </c>
      <c r="G42" s="5">
        <v>101441.61</v>
      </c>
      <c r="H42" s="5">
        <f t="shared" si="1"/>
        <v>-23937.267982631922</v>
      </c>
      <c r="I42" s="19"/>
      <c r="J42" s="20"/>
      <c r="K42" s="19"/>
      <c r="L42" s="19"/>
      <c r="M42" s="19"/>
      <c r="N42" s="19"/>
      <c r="O42" s="19"/>
      <c r="P42" s="19"/>
      <c r="Q42" s="19"/>
      <c r="R42" s="19"/>
    </row>
    <row r="43" spans="1:18" ht="24.95" customHeight="1" x14ac:dyDescent="0.25">
      <c r="A43" s="2" t="s">
        <v>111</v>
      </c>
      <c r="B43" s="3">
        <v>10.8</v>
      </c>
      <c r="C43" s="3">
        <v>12.5</v>
      </c>
      <c r="D43" s="4">
        <f t="shared" si="0"/>
        <v>134.1334389310264</v>
      </c>
      <c r="E43" s="5">
        <v>105500</v>
      </c>
      <c r="F43" s="6">
        <v>88069.333333333314</v>
      </c>
      <c r="G43" s="5">
        <v>105500</v>
      </c>
      <c r="H43" s="5">
        <f t="shared" si="1"/>
        <v>-17430.666666666686</v>
      </c>
      <c r="I43" s="19"/>
      <c r="J43" s="20"/>
      <c r="K43" s="19"/>
      <c r="L43" s="19"/>
      <c r="M43" s="19"/>
      <c r="N43" s="19"/>
      <c r="O43" s="19"/>
      <c r="P43" s="19"/>
      <c r="Q43" s="19"/>
      <c r="R43" s="19"/>
    </row>
    <row r="44" spans="1:18" ht="24.95" customHeight="1" x14ac:dyDescent="0.25">
      <c r="A44" s="2" t="s">
        <v>43</v>
      </c>
      <c r="B44" s="3">
        <v>31.5</v>
      </c>
      <c r="C44" s="3">
        <v>33</v>
      </c>
      <c r="D44" s="4">
        <f t="shared" si="0"/>
        <v>208.22160500493686</v>
      </c>
      <c r="E44" s="5">
        <v>148124.44799999997</v>
      </c>
      <c r="F44" s="6">
        <v>136714.14141414143</v>
      </c>
      <c r="G44" s="5">
        <v>148124.44799999997</v>
      </c>
      <c r="H44" s="5">
        <f t="shared" si="1"/>
        <v>-11410.306585858547</v>
      </c>
      <c r="I44" s="19"/>
      <c r="J44" s="20"/>
      <c r="K44" s="19"/>
      <c r="L44" s="19"/>
      <c r="M44" s="19"/>
      <c r="N44" s="19"/>
      <c r="O44" s="19"/>
      <c r="P44" s="19"/>
      <c r="Q44" s="19"/>
      <c r="R44" s="19"/>
    </row>
    <row r="45" spans="1:18" ht="24.95" customHeight="1" x14ac:dyDescent="0.25">
      <c r="A45" s="2" t="s">
        <v>44</v>
      </c>
      <c r="B45" s="3">
        <v>41.3</v>
      </c>
      <c r="C45" s="3">
        <v>49.5</v>
      </c>
      <c r="D45" s="4">
        <f t="shared" si="0"/>
        <v>162.02517832174539</v>
      </c>
      <c r="E45" s="5">
        <v>119694.53400000001</v>
      </c>
      <c r="F45" s="6">
        <v>106382.49158249158</v>
      </c>
      <c r="G45" s="5">
        <v>119694.53400000001</v>
      </c>
      <c r="H45" s="5">
        <f t="shared" si="1"/>
        <v>-13312.042417508434</v>
      </c>
      <c r="I45" s="19"/>
      <c r="J45" s="20"/>
      <c r="K45" s="19"/>
      <c r="L45" s="19"/>
      <c r="M45" s="19"/>
      <c r="N45" s="19"/>
      <c r="O45" s="19"/>
      <c r="P45" s="19"/>
      <c r="Q45" s="19"/>
      <c r="R45" s="19"/>
    </row>
    <row r="46" spans="1:18" ht="24.95" customHeight="1" x14ac:dyDescent="0.25">
      <c r="A46" s="2" t="s">
        <v>45</v>
      </c>
      <c r="B46" s="3">
        <v>1.3</v>
      </c>
      <c r="C46" s="3">
        <v>0</v>
      </c>
      <c r="D46" s="4">
        <f t="shared" si="0"/>
        <v>0</v>
      </c>
      <c r="E46" s="5">
        <v>87653.43</v>
      </c>
      <c r="F46" s="6">
        <v>0</v>
      </c>
      <c r="G46" s="5">
        <v>87653.43</v>
      </c>
      <c r="H46" s="5">
        <f t="shared" si="1"/>
        <v>-87653.43</v>
      </c>
      <c r="I46" s="19"/>
      <c r="J46" s="20"/>
      <c r="K46" s="19"/>
      <c r="L46" s="19"/>
      <c r="M46" s="19"/>
      <c r="N46" s="19"/>
      <c r="O46" s="19"/>
      <c r="P46" s="19"/>
      <c r="Q46" s="19"/>
      <c r="R46" s="19"/>
    </row>
    <row r="47" spans="1:18" ht="24.95" customHeight="1" x14ac:dyDescent="0.25">
      <c r="A47" s="2" t="s">
        <v>46</v>
      </c>
      <c r="B47" s="3">
        <v>79.400000000000006</v>
      </c>
      <c r="C47" s="3">
        <v>88.7</v>
      </c>
      <c r="D47" s="4">
        <f t="shared" si="0"/>
        <v>109.70779322948772</v>
      </c>
      <c r="E47" s="5">
        <v>93956.597999999998</v>
      </c>
      <c r="F47" s="6">
        <v>72031.942878617047</v>
      </c>
      <c r="G47" s="5">
        <v>93956.597999999998</v>
      </c>
      <c r="H47" s="5">
        <f t="shared" si="1"/>
        <v>-21924.655121382952</v>
      </c>
      <c r="I47" s="19"/>
      <c r="J47" s="20"/>
      <c r="K47" s="19"/>
      <c r="L47" s="19"/>
      <c r="M47" s="19"/>
      <c r="N47" s="19"/>
      <c r="O47" s="19"/>
      <c r="P47" s="19"/>
      <c r="Q47" s="19"/>
      <c r="R47" s="19"/>
    </row>
    <row r="48" spans="1:18" ht="24.95" customHeight="1" x14ac:dyDescent="0.25">
      <c r="A48" s="2" t="s">
        <v>47</v>
      </c>
      <c r="B48" s="3">
        <v>118.6</v>
      </c>
      <c r="C48" s="3">
        <v>132.19999999999999</v>
      </c>
      <c r="D48" s="4">
        <f t="shared" si="0"/>
        <v>114.76168468259102</v>
      </c>
      <c r="E48" s="5">
        <v>93300.017999999996</v>
      </c>
      <c r="F48" s="6">
        <v>75350.226928895616</v>
      </c>
      <c r="G48" s="5">
        <v>93300.017999999996</v>
      </c>
      <c r="H48" s="5">
        <f t="shared" si="1"/>
        <v>-17949.791071104381</v>
      </c>
      <c r="I48" s="19"/>
      <c r="J48" s="20"/>
      <c r="K48" s="19"/>
      <c r="L48" s="19"/>
      <c r="M48" s="19"/>
      <c r="N48" s="19"/>
      <c r="O48" s="19"/>
      <c r="P48" s="19"/>
      <c r="Q48" s="19"/>
      <c r="R48" s="19"/>
    </row>
    <row r="49" spans="1:18" ht="24.95" customHeight="1" x14ac:dyDescent="0.25">
      <c r="A49" s="2" t="s">
        <v>48</v>
      </c>
      <c r="B49" s="3">
        <v>11.3</v>
      </c>
      <c r="C49" s="3">
        <v>11</v>
      </c>
      <c r="D49" s="4">
        <f t="shared" si="0"/>
        <v>142.26612280162499</v>
      </c>
      <c r="E49" s="5">
        <v>93234.36</v>
      </c>
      <c r="F49" s="6">
        <v>93409.090909090926</v>
      </c>
      <c r="G49" s="5">
        <v>93234.36</v>
      </c>
      <c r="H49" s="5">
        <f t="shared" si="1"/>
        <v>174.73090909092571</v>
      </c>
      <c r="I49" s="19"/>
      <c r="J49" s="20"/>
      <c r="K49" s="19"/>
      <c r="L49" s="19"/>
      <c r="M49" s="19"/>
      <c r="N49" s="19"/>
      <c r="O49" s="19"/>
      <c r="P49" s="19"/>
      <c r="Q49" s="19"/>
      <c r="R49" s="19"/>
    </row>
    <row r="50" spans="1:18" ht="24.95" customHeight="1" x14ac:dyDescent="0.25">
      <c r="A50" s="2" t="s">
        <v>112</v>
      </c>
      <c r="B50" s="3">
        <v>8.9</v>
      </c>
      <c r="C50" s="3">
        <v>14.5</v>
      </c>
      <c r="D50" s="4">
        <f t="shared" si="0"/>
        <v>158.74666462193682</v>
      </c>
      <c r="E50" s="5">
        <v>116608.60800000001</v>
      </c>
      <c r="F50" s="6">
        <v>104229.88505747127</v>
      </c>
      <c r="G50" s="5">
        <v>116608.60800000001</v>
      </c>
      <c r="H50" s="5">
        <f t="shared" si="1"/>
        <v>-12378.722942528737</v>
      </c>
      <c r="I50" s="19"/>
      <c r="J50" s="20"/>
      <c r="K50" s="19"/>
      <c r="L50" s="19"/>
      <c r="M50" s="19"/>
      <c r="N50" s="19"/>
      <c r="O50" s="19"/>
      <c r="P50" s="19"/>
      <c r="Q50" s="19"/>
      <c r="R50" s="19"/>
    </row>
    <row r="51" spans="1:18" ht="24.95" customHeight="1" x14ac:dyDescent="0.25">
      <c r="A51" s="2" t="s">
        <v>49</v>
      </c>
      <c r="B51" s="3">
        <v>39.4</v>
      </c>
      <c r="C51" s="3">
        <v>39.799999999999997</v>
      </c>
      <c r="D51" s="4">
        <f t="shared" si="0"/>
        <v>179.99084949252034</v>
      </c>
      <c r="E51" s="5">
        <v>118184.40000000001</v>
      </c>
      <c r="F51" s="6">
        <v>118178.391959799</v>
      </c>
      <c r="G51" s="5">
        <v>118184.40000000001</v>
      </c>
      <c r="H51" s="5">
        <f t="shared" si="1"/>
        <v>-6.0080402010062244</v>
      </c>
      <c r="I51" s="19"/>
      <c r="J51" s="20"/>
      <c r="K51" s="19"/>
      <c r="L51" s="19"/>
      <c r="M51" s="19"/>
      <c r="N51" s="19"/>
      <c r="O51" s="19"/>
      <c r="P51" s="19"/>
      <c r="Q51" s="19"/>
      <c r="R51" s="19"/>
    </row>
    <row r="52" spans="1:18" ht="24.95" customHeight="1" x14ac:dyDescent="0.25">
      <c r="A52" s="2" t="s">
        <v>50</v>
      </c>
      <c r="B52" s="3">
        <v>71.5</v>
      </c>
      <c r="C52" s="3">
        <v>73.8</v>
      </c>
      <c r="D52" s="4">
        <f t="shared" si="0"/>
        <v>220.10044493512044</v>
      </c>
      <c r="E52" s="5">
        <v>144447.6</v>
      </c>
      <c r="F52" s="6">
        <v>144513.55013550137</v>
      </c>
      <c r="G52" s="5">
        <v>144447.6</v>
      </c>
      <c r="H52" s="5">
        <f t="shared" si="1"/>
        <v>65.950135501363548</v>
      </c>
      <c r="I52" s="19"/>
      <c r="J52" s="20"/>
      <c r="K52" s="19"/>
      <c r="L52" s="19"/>
      <c r="M52" s="19"/>
      <c r="N52" s="19"/>
      <c r="O52" s="19"/>
      <c r="P52" s="19"/>
      <c r="Q52" s="19"/>
      <c r="R52" s="19"/>
    </row>
    <row r="53" spans="1:18" ht="24.95" customHeight="1" x14ac:dyDescent="0.25">
      <c r="A53" s="2" t="s">
        <v>51</v>
      </c>
      <c r="B53" s="3">
        <v>60.4</v>
      </c>
      <c r="C53" s="3">
        <v>65.3</v>
      </c>
      <c r="D53" s="4">
        <f t="shared" si="0"/>
        <v>138.30386986343811</v>
      </c>
      <c r="E53" s="5">
        <v>106234.644</v>
      </c>
      <c r="F53" s="6">
        <v>90807.554874936206</v>
      </c>
      <c r="G53" s="5">
        <v>106234.644</v>
      </c>
      <c r="H53" s="5">
        <f t="shared" si="1"/>
        <v>-15427.089125063794</v>
      </c>
      <c r="I53" s="19"/>
      <c r="J53" s="20"/>
      <c r="K53" s="19"/>
      <c r="L53" s="19"/>
      <c r="M53" s="19"/>
      <c r="N53" s="19"/>
      <c r="O53" s="19"/>
      <c r="P53" s="19"/>
      <c r="Q53" s="19"/>
      <c r="R53" s="19"/>
    </row>
    <row r="54" spans="1:18" ht="37.5" customHeight="1" x14ac:dyDescent="0.25">
      <c r="A54" s="2" t="s">
        <v>52</v>
      </c>
      <c r="B54" s="3">
        <v>228.6</v>
      </c>
      <c r="C54" s="3">
        <v>249.5</v>
      </c>
      <c r="D54" s="4">
        <f t="shared" si="0"/>
        <v>178.68364385212391</v>
      </c>
      <c r="E54" s="5">
        <v>131972.57999999999</v>
      </c>
      <c r="F54" s="6">
        <v>117320.10688042753</v>
      </c>
      <c r="G54" s="5">
        <v>131972.57999999999</v>
      </c>
      <c r="H54" s="5">
        <f t="shared" si="1"/>
        <v>-14652.47311957246</v>
      </c>
      <c r="I54" s="19"/>
      <c r="J54" s="20"/>
      <c r="K54" s="19"/>
      <c r="L54" s="19"/>
      <c r="M54" s="19"/>
      <c r="N54" s="19"/>
      <c r="O54" s="19"/>
      <c r="P54" s="19"/>
      <c r="Q54" s="19"/>
      <c r="R54" s="19"/>
    </row>
    <row r="55" spans="1:18" ht="24.95" customHeight="1" x14ac:dyDescent="0.25">
      <c r="A55" s="2" t="s">
        <v>53</v>
      </c>
      <c r="B55" s="3">
        <v>69.099999999999994</v>
      </c>
      <c r="C55" s="3">
        <v>71.400000000000006</v>
      </c>
      <c r="D55" s="4">
        <f t="shared" si="0"/>
        <v>118.14822693117171</v>
      </c>
      <c r="E55" s="5">
        <v>94022.255999999994</v>
      </c>
      <c r="F55" s="6">
        <v>77573.762838468712</v>
      </c>
      <c r="G55" s="5">
        <v>94022.255999999994</v>
      </c>
      <c r="H55" s="5">
        <f t="shared" si="1"/>
        <v>-16448.493161531282</v>
      </c>
      <c r="I55" s="19"/>
      <c r="J55" s="20"/>
      <c r="K55" s="19"/>
      <c r="L55" s="19"/>
      <c r="M55" s="19"/>
      <c r="N55" s="19"/>
      <c r="O55" s="19"/>
      <c r="P55" s="19"/>
      <c r="Q55" s="19"/>
      <c r="R55" s="19"/>
    </row>
    <row r="56" spans="1:18" ht="24.95" customHeight="1" x14ac:dyDescent="0.25">
      <c r="A56" s="2" t="s">
        <v>54</v>
      </c>
      <c r="B56" s="3">
        <v>208.5</v>
      </c>
      <c r="C56" s="3">
        <v>234.70000000000002</v>
      </c>
      <c r="D56" s="4">
        <f t="shared" si="0"/>
        <v>158.69548103452874</v>
      </c>
      <c r="E56" s="5">
        <v>130199.81400000001</v>
      </c>
      <c r="F56" s="6">
        <v>104196.27893765089</v>
      </c>
      <c r="G56" s="5">
        <v>130199.81400000001</v>
      </c>
      <c r="H56" s="5">
        <f t="shared" si="1"/>
        <v>-26003.535062349125</v>
      </c>
      <c r="I56" s="19"/>
      <c r="J56" s="20"/>
      <c r="K56" s="19"/>
      <c r="L56" s="19"/>
      <c r="M56" s="19"/>
      <c r="N56" s="19"/>
      <c r="O56" s="19"/>
      <c r="P56" s="19"/>
      <c r="Q56" s="19"/>
      <c r="R56" s="19"/>
    </row>
    <row r="57" spans="1:18" ht="24.95" customHeight="1" x14ac:dyDescent="0.25">
      <c r="A57" s="2" t="s">
        <v>55</v>
      </c>
      <c r="B57" s="3">
        <v>57</v>
      </c>
      <c r="C57" s="3">
        <v>61.5</v>
      </c>
      <c r="D57" s="4">
        <f t="shared" si="0"/>
        <v>108.6924847743101</v>
      </c>
      <c r="E57" s="5">
        <v>100982.004</v>
      </c>
      <c r="F57" s="6">
        <v>71365.311653116529</v>
      </c>
      <c r="G57" s="5">
        <v>100982.004</v>
      </c>
      <c r="H57" s="5">
        <f t="shared" si="1"/>
        <v>-29616.692346883472</v>
      </c>
      <c r="I57" s="19"/>
      <c r="J57" s="20"/>
      <c r="K57" s="19"/>
      <c r="L57" s="19"/>
      <c r="M57" s="19"/>
      <c r="N57" s="19"/>
      <c r="O57" s="19"/>
      <c r="P57" s="19"/>
      <c r="Q57" s="19"/>
      <c r="R57" s="19"/>
    </row>
    <row r="58" spans="1:18" ht="24.95" customHeight="1" x14ac:dyDescent="0.25">
      <c r="A58" s="2" t="s">
        <v>56</v>
      </c>
      <c r="B58" s="3">
        <v>131.1</v>
      </c>
      <c r="C58" s="3">
        <v>134.1</v>
      </c>
      <c r="D58" s="4">
        <f t="shared" si="0"/>
        <v>170.62896902316993</v>
      </c>
      <c r="E58" s="5">
        <v>124815.85800000001</v>
      </c>
      <c r="F58" s="6">
        <v>112031.56848123291</v>
      </c>
      <c r="G58" s="5">
        <v>124815.85800000001</v>
      </c>
      <c r="H58" s="5">
        <f t="shared" si="1"/>
        <v>-12784.289518767095</v>
      </c>
      <c r="I58" s="19"/>
      <c r="J58" s="20"/>
      <c r="K58" s="19"/>
      <c r="L58" s="19"/>
      <c r="M58" s="19"/>
      <c r="N58" s="19"/>
      <c r="O58" s="19"/>
      <c r="P58" s="19"/>
      <c r="Q58" s="19"/>
      <c r="R58" s="19"/>
    </row>
    <row r="59" spans="1:18" ht="24.95" customHeight="1" x14ac:dyDescent="0.25">
      <c r="A59" s="2" t="s">
        <v>57</v>
      </c>
      <c r="B59" s="3">
        <v>195</v>
      </c>
      <c r="C59" s="3">
        <v>197.6</v>
      </c>
      <c r="D59" s="4">
        <f t="shared" si="0"/>
        <v>152.20750481094754</v>
      </c>
      <c r="E59" s="5">
        <v>119300.586</v>
      </c>
      <c r="F59" s="6">
        <v>99936.403508771939</v>
      </c>
      <c r="G59" s="5">
        <v>119300.586</v>
      </c>
      <c r="H59" s="5">
        <f t="shared" si="1"/>
        <v>-19364.182491228057</v>
      </c>
      <c r="I59" s="19"/>
      <c r="J59" s="20"/>
      <c r="K59" s="19"/>
      <c r="L59" s="19"/>
      <c r="M59" s="19"/>
      <c r="N59" s="19"/>
      <c r="O59" s="19"/>
      <c r="P59" s="19"/>
      <c r="Q59" s="19"/>
      <c r="R59" s="19"/>
    </row>
    <row r="60" spans="1:18" ht="24.95" customHeight="1" x14ac:dyDescent="0.25">
      <c r="A60" s="2" t="s">
        <v>58</v>
      </c>
      <c r="B60" s="3">
        <v>50.2</v>
      </c>
      <c r="C60" s="3">
        <v>55.5</v>
      </c>
      <c r="D60" s="4">
        <f t="shared" si="0"/>
        <v>203.07706042879209</v>
      </c>
      <c r="E60" s="5">
        <v>152983.14000000001</v>
      </c>
      <c r="F60" s="6">
        <v>133336.33633633633</v>
      </c>
      <c r="G60" s="5">
        <v>152983.14000000001</v>
      </c>
      <c r="H60" s="5">
        <f t="shared" si="1"/>
        <v>-19646.803663663683</v>
      </c>
      <c r="I60" s="19"/>
      <c r="J60" s="20"/>
      <c r="K60" s="19"/>
      <c r="L60" s="19"/>
      <c r="M60" s="19"/>
      <c r="N60" s="19"/>
      <c r="O60" s="19"/>
      <c r="P60" s="19"/>
      <c r="Q60" s="19"/>
      <c r="R60" s="19"/>
    </row>
    <row r="61" spans="1:18" ht="15.75" customHeight="1" x14ac:dyDescent="0.25">
      <c r="A61" s="2" t="s">
        <v>140</v>
      </c>
      <c r="B61" s="3">
        <v>14.3</v>
      </c>
      <c r="C61" s="3">
        <v>15.5</v>
      </c>
      <c r="D61" s="4">
        <f t="shared" si="0"/>
        <v>164.95709111109144</v>
      </c>
      <c r="E61" s="5">
        <v>113588.34</v>
      </c>
      <c r="F61" s="6">
        <v>108307.52688172042</v>
      </c>
      <c r="G61" s="5">
        <v>113588.34</v>
      </c>
      <c r="H61" s="5">
        <f t="shared" si="1"/>
        <v>-5280.8131182795769</v>
      </c>
      <c r="I61" s="19"/>
      <c r="J61" s="20"/>
      <c r="K61" s="19"/>
      <c r="L61" s="19"/>
      <c r="M61" s="19"/>
      <c r="N61" s="19"/>
      <c r="O61" s="19"/>
      <c r="P61" s="19"/>
      <c r="Q61" s="19"/>
      <c r="R61" s="19"/>
    </row>
    <row r="62" spans="1:18" ht="24.95" customHeight="1" x14ac:dyDescent="0.25">
      <c r="A62" s="2" t="s">
        <v>59</v>
      </c>
      <c r="B62" s="3">
        <v>105.79999999999998</v>
      </c>
      <c r="C62" s="3">
        <v>91.899999999999991</v>
      </c>
      <c r="D62" s="4">
        <f t="shared" si="0"/>
        <v>186.29911916590726</v>
      </c>
      <c r="E62" s="5">
        <v>135189.82200000001</v>
      </c>
      <c r="F62" s="6">
        <v>122320.27566195138</v>
      </c>
      <c r="G62" s="5">
        <v>135189.82200000001</v>
      </c>
      <c r="H62" s="5">
        <f t="shared" si="1"/>
        <v>-12869.546338048633</v>
      </c>
      <c r="I62" s="19"/>
      <c r="J62" s="20"/>
      <c r="K62" s="19"/>
      <c r="L62" s="19"/>
      <c r="M62" s="19"/>
      <c r="N62" s="19"/>
      <c r="O62" s="19"/>
      <c r="P62" s="19"/>
      <c r="Q62" s="19"/>
      <c r="R62" s="19"/>
    </row>
    <row r="63" spans="1:18" ht="24.95" customHeight="1" x14ac:dyDescent="0.25">
      <c r="A63" s="2" t="s">
        <v>60</v>
      </c>
      <c r="B63" s="3">
        <v>79.3</v>
      </c>
      <c r="C63" s="3">
        <v>82.2</v>
      </c>
      <c r="D63" s="4">
        <f t="shared" si="0"/>
        <v>191.37296690657135</v>
      </c>
      <c r="E63" s="5">
        <v>143856.67799999999</v>
      </c>
      <c r="F63" s="6">
        <v>125651.66261151661</v>
      </c>
      <c r="G63" s="5">
        <v>143856.67799999999</v>
      </c>
      <c r="H63" s="5">
        <f t="shared" si="1"/>
        <v>-18205.015388483371</v>
      </c>
      <c r="I63" s="19"/>
      <c r="J63" s="20"/>
      <c r="K63" s="19"/>
      <c r="L63" s="19"/>
      <c r="M63" s="19"/>
      <c r="N63" s="19"/>
      <c r="O63" s="19"/>
      <c r="P63" s="19"/>
      <c r="Q63" s="19"/>
      <c r="R63" s="19"/>
    </row>
    <row r="64" spans="1:18" ht="24.95" customHeight="1" x14ac:dyDescent="0.25">
      <c r="A64" s="2" t="s">
        <v>61</v>
      </c>
      <c r="B64" s="3">
        <v>122.1</v>
      </c>
      <c r="C64" s="3">
        <v>124.8</v>
      </c>
      <c r="D64" s="4">
        <f t="shared" si="0"/>
        <v>212.89253846596438</v>
      </c>
      <c r="E64" s="5">
        <v>147073.92000000001</v>
      </c>
      <c r="F64" s="6">
        <v>139780.98290598291</v>
      </c>
      <c r="G64" s="5">
        <v>147073.92000000001</v>
      </c>
      <c r="H64" s="5">
        <f t="shared" si="1"/>
        <v>-7292.9370940171066</v>
      </c>
      <c r="I64" s="19"/>
      <c r="J64" s="20"/>
      <c r="K64" s="19"/>
      <c r="L64" s="19"/>
      <c r="M64" s="19"/>
      <c r="N64" s="19"/>
      <c r="O64" s="19"/>
      <c r="P64" s="19"/>
      <c r="Q64" s="19"/>
      <c r="R64" s="19"/>
    </row>
    <row r="65" spans="1:18" ht="38.25" customHeight="1" x14ac:dyDescent="0.25">
      <c r="A65" s="2" t="s">
        <v>116</v>
      </c>
      <c r="B65" s="3">
        <v>10.1</v>
      </c>
      <c r="C65" s="3">
        <v>12.8</v>
      </c>
      <c r="D65" s="4">
        <f t="shared" si="0"/>
        <v>110.983873506148</v>
      </c>
      <c r="E65" s="5">
        <v>73536.960000000006</v>
      </c>
      <c r="F65" s="6">
        <v>72869.791666666657</v>
      </c>
      <c r="G65" s="5">
        <v>73536.960000000006</v>
      </c>
      <c r="H65" s="5">
        <f t="shared" si="1"/>
        <v>-667.16833333334944</v>
      </c>
      <c r="I65" s="19"/>
      <c r="J65" s="20"/>
      <c r="K65" s="19"/>
      <c r="L65" s="19"/>
      <c r="M65" s="19"/>
      <c r="N65" s="19"/>
      <c r="O65" s="19"/>
      <c r="P65" s="19"/>
      <c r="Q65" s="19"/>
      <c r="R65" s="19"/>
    </row>
    <row r="66" spans="1:18" ht="24.95" customHeight="1" x14ac:dyDescent="0.25">
      <c r="A66" s="2" t="s">
        <v>113</v>
      </c>
      <c r="B66" s="3">
        <v>33.4</v>
      </c>
      <c r="C66" s="3">
        <v>37.5</v>
      </c>
      <c r="D66" s="4">
        <f t="shared" si="0"/>
        <v>112.70523013189558</v>
      </c>
      <c r="E66" s="5">
        <v>94547.51999999999</v>
      </c>
      <c r="F66" s="6">
        <v>74000</v>
      </c>
      <c r="G66" s="5">
        <v>94547.51999999999</v>
      </c>
      <c r="H66" s="5">
        <f t="shared" si="1"/>
        <v>-20547.51999999999</v>
      </c>
      <c r="I66" s="19"/>
      <c r="J66" s="20"/>
      <c r="K66" s="19"/>
      <c r="L66" s="19"/>
      <c r="M66" s="19"/>
      <c r="N66" s="19"/>
      <c r="O66" s="19"/>
      <c r="P66" s="19"/>
      <c r="Q66" s="19"/>
      <c r="R66" s="19"/>
    </row>
    <row r="67" spans="1:18" ht="94.5" x14ac:dyDescent="0.25">
      <c r="A67" s="7" t="s">
        <v>62</v>
      </c>
      <c r="B67" s="8">
        <f>SUM(B9:B66)</f>
        <v>3884.900000000001</v>
      </c>
      <c r="C67" s="8">
        <f>SUM(C9:C66)</f>
        <v>4059.4000000000005</v>
      </c>
      <c r="D67" s="9">
        <f t="shared" si="0"/>
        <v>176.72423771665296</v>
      </c>
      <c r="E67" s="53">
        <f>ROUND((B9*E9+B10*E10+B11*E11+B12*E12+B13*E13+B14*E14+B15*E15+B16*E16+B17*E17+B18*E18+B19*E19+B20*E20+B21*E21+B22*E22+B23*E23+B24*E24+B25*E25+B26*E26+B27*E27+B28*E28+B29*E29+B30*E30+B31*E31+B32*E32+B33*E33+B34*E34+B35*E35+B36*E36+B37*E37+B38*E38+B39*E39+B40*E40+B41*E41+B42*E42+B43*E43+B44*E44+B45*E45+B46*E46+B47*E47+B48*E48+B49*E49+B50*E50+B51*E51+B52*E52+B53*E53+B54*E54+B55*E55+B56*E56+B57*E57+B58*E58+B59*E59+B60*E60+B61*E61+B62*E62+B63*E63+B64*E64+B65*E65+B66*E66)/B67,1)</f>
        <v>131843.4</v>
      </c>
      <c r="F67" s="53">
        <f>ROUND((C9*F9+C10*F10+C11*F11+C12*F12+C13*F13+C14*F14+C15*F15+C16*F16+C17*F17+C18*F18+C19*F19+C20*F20+C21*F21+C22*F22+C23*F23+C24*F24+C25*F25+C26*F26+C27*F27+C28*F28+C29*F29+C30*F30+C31*F31+C32*F32+C33*F33+C34*F34+C35*F35+C36*F36+C37*F37+C38*F38+C39*F39+C40*F40+C41*F41+C42*F42+C43*F43+C44*F44+C45*F45+C46*F46+C47*F47+C48*F48+C49*F49+C50*F50+C51*F51+C52*F52+C53*F53+C54*F54+C55*F55+C56*F56+C57*F57+C58*F58+C59*F59+C60*F60+C61*F61+C62*F62+C63*F63+C64*F64+C65*F65+C66*F66)/C67,1)</f>
        <v>116033.60000000001</v>
      </c>
      <c r="G67" s="53">
        <f>(B9*G9+B10*G10+B11*G11+B12*G12+B13*G13+B14*G14+B15*G15+B16*G16+B17*G17+B18*G18+B19*G19+B20*G20+B21*G21+B22*G22+B23*G23+B24*G24+B25*G25+B26*G26+B27*G27+B28*G28+B29*G29+B30*G30+B31*G31+B32*G32+B33*G33+B34*G34+B35*G35+B36*G36+B37*G37+B38*G38+B39*G39+B40*G40+B41*G41+B42*G42+B43*G43+B44*G44+B45*G45+B46*G46+B47*G47+B48*G48+B49*G49+B50*G50+B51*G51+B52*G52+B53*G53+B54*G54+B55*G55+B56*G56+B57*G57+B58*G58+B59*G59+B60*G60+B61*G61+B62*G62+B63*G63+B64*G64+B65*G65+B66*G66)/B67</f>
        <v>131843.42323797257</v>
      </c>
      <c r="H67" s="10">
        <f t="shared" si="1"/>
        <v>-15809.823237972567</v>
      </c>
      <c r="I67" s="19"/>
      <c r="J67" s="20"/>
      <c r="K67" s="19"/>
      <c r="L67" s="19"/>
      <c r="M67" s="19"/>
      <c r="N67" s="19"/>
      <c r="O67" s="19"/>
      <c r="P67" s="19"/>
      <c r="Q67" s="19"/>
      <c r="R67" s="19"/>
    </row>
    <row r="68" spans="1:18" ht="24.95" customHeight="1" x14ac:dyDescent="0.25">
      <c r="A68" s="80" t="s">
        <v>136</v>
      </c>
      <c r="B68" s="81"/>
      <c r="C68" s="81"/>
      <c r="D68" s="81"/>
      <c r="E68" s="81"/>
      <c r="F68" s="81"/>
      <c r="G68" s="81"/>
      <c r="H68" s="82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s="67" customFormat="1" ht="32.25" customHeight="1" x14ac:dyDescent="0.25">
      <c r="A69" s="68" t="s">
        <v>119</v>
      </c>
      <c r="B69" s="69">
        <v>0</v>
      </c>
      <c r="C69" s="69">
        <v>1.5</v>
      </c>
      <c r="D69" s="70">
        <f t="shared" si="0"/>
        <v>111.65602228382087</v>
      </c>
      <c r="E69" s="71">
        <v>0</v>
      </c>
      <c r="F69" s="72">
        <v>73311.111111111109</v>
      </c>
      <c r="G69" s="71">
        <v>0</v>
      </c>
      <c r="H69" s="71">
        <f t="shared" si="1"/>
        <v>73311.111111111109</v>
      </c>
      <c r="I69" s="62"/>
      <c r="J69" s="62"/>
      <c r="K69" s="62"/>
      <c r="L69" s="62"/>
      <c r="M69" s="62"/>
      <c r="N69" s="62"/>
      <c r="O69" s="62"/>
      <c r="P69" s="62"/>
      <c r="Q69" s="62"/>
      <c r="R69" s="62"/>
    </row>
    <row r="70" spans="1:18" s="67" customFormat="1" ht="21.75" customHeight="1" x14ac:dyDescent="0.25">
      <c r="A70" s="68" t="s">
        <v>120</v>
      </c>
      <c r="B70" s="69">
        <v>0</v>
      </c>
      <c r="C70" s="69">
        <v>1</v>
      </c>
      <c r="D70" s="70">
        <f t="shared" si="0"/>
        <v>138.44466782417982</v>
      </c>
      <c r="E70" s="71">
        <v>0</v>
      </c>
      <c r="F70" s="72">
        <v>90899.999999999985</v>
      </c>
      <c r="G70" s="71">
        <v>0</v>
      </c>
      <c r="H70" s="71">
        <f t="shared" si="1"/>
        <v>90899.999999999985</v>
      </c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8" s="67" customFormat="1" ht="21.75" customHeight="1" x14ac:dyDescent="0.25">
      <c r="A71" s="68" t="s">
        <v>141</v>
      </c>
      <c r="B71" s="69">
        <v>0</v>
      </c>
      <c r="C71" s="69">
        <v>1</v>
      </c>
      <c r="D71" s="70">
        <f t="shared" si="0"/>
        <v>45.386700782844436</v>
      </c>
      <c r="E71" s="71">
        <v>0</v>
      </c>
      <c r="F71" s="72">
        <v>29800</v>
      </c>
      <c r="G71" s="71">
        <v>0</v>
      </c>
      <c r="H71" s="71">
        <f t="shared" si="1"/>
        <v>29800</v>
      </c>
      <c r="I71" s="62"/>
      <c r="J71" s="62"/>
      <c r="K71" s="62"/>
      <c r="L71" s="62"/>
      <c r="M71" s="62"/>
      <c r="N71" s="62"/>
      <c r="O71" s="62"/>
      <c r="P71" s="62"/>
      <c r="Q71" s="62"/>
      <c r="R71" s="62"/>
    </row>
    <row r="72" spans="1:18" s="67" customFormat="1" ht="24.95" customHeight="1" x14ac:dyDescent="0.25">
      <c r="A72" s="68" t="s">
        <v>118</v>
      </c>
      <c r="B72" s="69">
        <v>0</v>
      </c>
      <c r="C72" s="69">
        <v>1</v>
      </c>
      <c r="D72" s="70">
        <f t="shared" si="0"/>
        <v>74.629138871120048</v>
      </c>
      <c r="E72" s="71">
        <v>0</v>
      </c>
      <c r="F72" s="72">
        <v>49000</v>
      </c>
      <c r="G72" s="71">
        <v>0</v>
      </c>
      <c r="H72" s="71">
        <f t="shared" si="1"/>
        <v>49000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</row>
    <row r="73" spans="1:18" s="63" customFormat="1" ht="99" customHeight="1" x14ac:dyDescent="0.25">
      <c r="A73" s="58" t="s">
        <v>137</v>
      </c>
      <c r="B73" s="73">
        <f>SUM(B69:B72)</f>
        <v>0</v>
      </c>
      <c r="C73" s="73">
        <f>SUM(C69:C72)</f>
        <v>4.5</v>
      </c>
      <c r="D73" s="64">
        <f t="shared" si="0"/>
        <v>94.654342423083463</v>
      </c>
      <c r="E73" s="61">
        <v>0</v>
      </c>
      <c r="F73" s="61">
        <f>(C69*F69+C70*F70+C71*F71+C72*F72)/C73</f>
        <v>62148.148148148139</v>
      </c>
      <c r="G73" s="61">
        <v>0</v>
      </c>
      <c r="H73" s="61">
        <f t="shared" ref="H73" si="2">F73-G73</f>
        <v>62148.148148148139</v>
      </c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1:18" ht="24.95" customHeight="1" x14ac:dyDescent="0.25">
      <c r="A74" s="95" t="s">
        <v>133</v>
      </c>
      <c r="B74" s="96"/>
      <c r="C74" s="96"/>
      <c r="D74" s="96"/>
      <c r="E74" s="96"/>
      <c r="F74" s="96"/>
      <c r="G74" s="96"/>
      <c r="H74" s="97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s="41" customFormat="1" ht="30.75" customHeight="1" x14ac:dyDescent="0.25">
      <c r="A75" s="7" t="s">
        <v>64</v>
      </c>
      <c r="B75" s="9">
        <v>6.8</v>
      </c>
      <c r="C75" s="9">
        <v>6.8</v>
      </c>
      <c r="D75" s="9">
        <f t="shared" si="0"/>
        <v>119.09603865305604</v>
      </c>
      <c r="E75" s="13">
        <v>85106.900000000009</v>
      </c>
      <c r="F75" s="13">
        <v>78196.077058823532</v>
      </c>
      <c r="G75" s="13">
        <v>85106.900000000009</v>
      </c>
      <c r="H75" s="12">
        <f t="shared" ref="H75:H90" si="3">F75-G75</f>
        <v>-6910.8229411764769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s="41" customFormat="1" ht="24.95" customHeight="1" x14ac:dyDescent="0.25">
      <c r="A76" s="2" t="s">
        <v>65</v>
      </c>
      <c r="B76" s="3">
        <v>2</v>
      </c>
      <c r="C76" s="3">
        <v>2</v>
      </c>
      <c r="D76" s="4">
        <f t="shared" ref="D76:D90" si="4">F76/$I$2*100</f>
        <v>119.07662432605319</v>
      </c>
      <c r="E76" s="5">
        <v>85106.9</v>
      </c>
      <c r="F76" s="5">
        <v>78183.33</v>
      </c>
      <c r="G76" s="5">
        <v>85106.9</v>
      </c>
      <c r="H76" s="5">
        <f t="shared" si="3"/>
        <v>-6923.5699999999924</v>
      </c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24.95" customHeight="1" x14ac:dyDescent="0.25">
      <c r="A77" s="2" t="s">
        <v>66</v>
      </c>
      <c r="B77" s="3">
        <v>1</v>
      </c>
      <c r="C77" s="3">
        <v>1</v>
      </c>
      <c r="D77" s="4">
        <f t="shared" si="4"/>
        <v>119.10201346370587</v>
      </c>
      <c r="E77" s="5">
        <v>85106.9</v>
      </c>
      <c r="F77" s="5">
        <v>78200</v>
      </c>
      <c r="G77" s="5">
        <v>85106.9</v>
      </c>
      <c r="H77" s="5">
        <f t="shared" si="3"/>
        <v>-6906.8999999999942</v>
      </c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ht="24.95" customHeight="1" x14ac:dyDescent="0.25">
      <c r="A78" s="2" t="s">
        <v>67</v>
      </c>
      <c r="B78" s="3">
        <v>1</v>
      </c>
      <c r="C78" s="3">
        <v>1</v>
      </c>
      <c r="D78" s="4">
        <f t="shared" si="4"/>
        <v>119.10201346370587</v>
      </c>
      <c r="E78" s="5">
        <v>85106.9</v>
      </c>
      <c r="F78" s="5">
        <v>78200</v>
      </c>
      <c r="G78" s="5">
        <v>85106.9</v>
      </c>
      <c r="H78" s="5">
        <f t="shared" si="3"/>
        <v>-6906.8999999999942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ht="24.95" customHeight="1" x14ac:dyDescent="0.25">
      <c r="A79" s="2" t="s">
        <v>149</v>
      </c>
      <c r="B79" s="3">
        <v>1</v>
      </c>
      <c r="C79" s="3">
        <v>1</v>
      </c>
      <c r="D79" s="4">
        <f t="shared" si="4"/>
        <v>119.10201346370587</v>
      </c>
      <c r="E79" s="5">
        <v>85106.9</v>
      </c>
      <c r="F79" s="5">
        <v>78200</v>
      </c>
      <c r="G79" s="5">
        <v>85106.9</v>
      </c>
      <c r="H79" s="5">
        <f t="shared" si="3"/>
        <v>-6906.8999999999942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ht="24.95" customHeight="1" x14ac:dyDescent="0.25">
      <c r="A80" s="2" t="s">
        <v>68</v>
      </c>
      <c r="B80" s="3">
        <v>1</v>
      </c>
      <c r="C80" s="3">
        <v>1</v>
      </c>
      <c r="D80" s="4">
        <f t="shared" si="4"/>
        <v>119.10201346370587</v>
      </c>
      <c r="E80" s="5">
        <v>85106.9</v>
      </c>
      <c r="F80" s="5">
        <v>78200</v>
      </c>
      <c r="G80" s="5">
        <v>85106.9</v>
      </c>
      <c r="H80" s="5">
        <f t="shared" si="3"/>
        <v>-6906.8999999999942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ht="24.95" customHeight="1" x14ac:dyDescent="0.25">
      <c r="A81" s="2" t="s">
        <v>69</v>
      </c>
      <c r="B81" s="3">
        <v>0.8</v>
      </c>
      <c r="C81" s="3">
        <v>0.8</v>
      </c>
      <c r="D81" s="4">
        <f t="shared" si="4"/>
        <v>119.11470041731395</v>
      </c>
      <c r="E81" s="5">
        <v>85106.9</v>
      </c>
      <c r="F81" s="5">
        <v>78208.33</v>
      </c>
      <c r="G81" s="5">
        <v>85106.9</v>
      </c>
      <c r="H81" s="5">
        <f t="shared" si="3"/>
        <v>-6898.5699999999924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ht="24.95" customHeight="1" x14ac:dyDescent="0.25">
      <c r="A82" s="7" t="s">
        <v>70</v>
      </c>
      <c r="B82" s="9">
        <v>7.4</v>
      </c>
      <c r="C82" s="9">
        <v>7.4</v>
      </c>
      <c r="D82" s="9">
        <f t="shared" si="4"/>
        <v>105.14489702166756</v>
      </c>
      <c r="E82" s="13">
        <v>77768.100000000006</v>
      </c>
      <c r="F82" s="13">
        <v>69036.036486486482</v>
      </c>
      <c r="G82" s="13">
        <v>77768.100000000006</v>
      </c>
      <c r="H82" s="12">
        <f t="shared" si="3"/>
        <v>-8732.0635135135235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ht="24.95" customHeight="1" x14ac:dyDescent="0.25">
      <c r="A83" s="2" t="s">
        <v>176</v>
      </c>
      <c r="B83" s="3">
        <v>1</v>
      </c>
      <c r="C83" s="3">
        <v>1</v>
      </c>
      <c r="D83" s="4">
        <f t="shared" si="4"/>
        <v>108.69455359590606</v>
      </c>
      <c r="E83" s="6">
        <v>77768.100000000006</v>
      </c>
      <c r="F83" s="6">
        <v>71366.67</v>
      </c>
      <c r="G83" s="6">
        <v>77768.100000000006</v>
      </c>
      <c r="H83" s="5">
        <f t="shared" si="3"/>
        <v>-6401.4300000000076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ht="31.5" customHeight="1" x14ac:dyDescent="0.25">
      <c r="A84" s="2" t="s">
        <v>177</v>
      </c>
      <c r="B84" s="3">
        <v>1</v>
      </c>
      <c r="C84" s="3">
        <v>1</v>
      </c>
      <c r="D84" s="4">
        <f t="shared" ref="D84" si="5">F84/$I$2*100</f>
        <v>135.95703493862135</v>
      </c>
      <c r="E84" s="6">
        <v>77768.100000000006</v>
      </c>
      <c r="F84" s="6">
        <v>89266.67</v>
      </c>
      <c r="G84" s="6">
        <v>77768.100000000006</v>
      </c>
      <c r="H84" s="5">
        <f t="shared" ref="H84" si="6">F84-G84</f>
        <v>11498.569999999992</v>
      </c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ht="24.95" customHeight="1" x14ac:dyDescent="0.25">
      <c r="A85" s="2" t="s">
        <v>180</v>
      </c>
      <c r="B85" s="3">
        <v>1</v>
      </c>
      <c r="C85" s="3">
        <v>1</v>
      </c>
      <c r="D85" s="4">
        <f t="shared" si="4"/>
        <v>109.20222973590424</v>
      </c>
      <c r="E85" s="6">
        <v>77768.100000000006</v>
      </c>
      <c r="F85" s="6">
        <v>71700</v>
      </c>
      <c r="G85" s="6">
        <v>77768.100000000006</v>
      </c>
      <c r="H85" s="5">
        <f t="shared" si="3"/>
        <v>-6068.1000000000058</v>
      </c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ht="24.95" customHeight="1" x14ac:dyDescent="0.25">
      <c r="A86" s="2" t="s">
        <v>181</v>
      </c>
      <c r="B86" s="3">
        <v>1</v>
      </c>
      <c r="C86" s="3">
        <v>1</v>
      </c>
      <c r="D86" s="4">
        <f t="shared" si="4"/>
        <v>89.70727101038716</v>
      </c>
      <c r="E86" s="6">
        <v>77768.100000000006</v>
      </c>
      <c r="F86" s="6">
        <v>58900</v>
      </c>
      <c r="G86" s="6">
        <v>77768.100000000006</v>
      </c>
      <c r="H86" s="5">
        <f t="shared" si="3"/>
        <v>-18868.100000000006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24.95" customHeight="1" x14ac:dyDescent="0.25">
      <c r="A87" s="2" t="s">
        <v>178</v>
      </c>
      <c r="B87" s="3">
        <v>0.4</v>
      </c>
      <c r="C87" s="3">
        <v>0.4</v>
      </c>
      <c r="D87" s="4">
        <f t="shared" si="4"/>
        <v>110.16681897103172</v>
      </c>
      <c r="E87" s="6">
        <v>77768.100000000006</v>
      </c>
      <c r="F87" s="6">
        <v>72333.33</v>
      </c>
      <c r="G87" s="6">
        <v>77768.100000000006</v>
      </c>
      <c r="H87" s="5">
        <f t="shared" si="3"/>
        <v>-5434.7700000000041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ht="24.95" customHeight="1" x14ac:dyDescent="0.25">
      <c r="A88" s="2" t="s">
        <v>182</v>
      </c>
      <c r="B88" s="3">
        <v>1</v>
      </c>
      <c r="C88" s="3">
        <v>1</v>
      </c>
      <c r="D88" s="4">
        <f t="shared" si="4"/>
        <v>101.79007889366109</v>
      </c>
      <c r="E88" s="6">
        <v>77768.100000000006</v>
      </c>
      <c r="F88" s="6">
        <v>66833.33</v>
      </c>
      <c r="G88" s="6">
        <v>77768.100000000006</v>
      </c>
      <c r="H88" s="5">
        <f t="shared" si="3"/>
        <v>-10934.770000000004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ht="24.95" customHeight="1" x14ac:dyDescent="0.25">
      <c r="A89" s="2" t="s">
        <v>179</v>
      </c>
      <c r="B89" s="3">
        <v>2</v>
      </c>
      <c r="C89" s="3">
        <v>2</v>
      </c>
      <c r="D89" s="4">
        <f t="shared" si="4"/>
        <v>116.36053489293003</v>
      </c>
      <c r="E89" s="6">
        <v>77768.100000000006</v>
      </c>
      <c r="F89" s="6">
        <v>76400</v>
      </c>
      <c r="G89" s="6">
        <v>77768.100000000006</v>
      </c>
      <c r="H89" s="5">
        <f t="shared" si="3"/>
        <v>-1368.1000000000058</v>
      </c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ht="95.25" customHeight="1" x14ac:dyDescent="0.25">
      <c r="A90" s="7" t="s">
        <v>135</v>
      </c>
      <c r="B90" s="11">
        <f>B75+B82</f>
        <v>14.2</v>
      </c>
      <c r="C90" s="11">
        <f>C75+C82</f>
        <v>14.2</v>
      </c>
      <c r="D90" s="9">
        <f t="shared" si="4"/>
        <v>111.82572540852964</v>
      </c>
      <c r="E90" s="61">
        <f>(B75*E75+B82*E82)/B90</f>
        <v>81282.454929577478</v>
      </c>
      <c r="F90" s="61">
        <f>(C75*F75+C82*F82)/C90</f>
        <v>73422.534788732388</v>
      </c>
      <c r="G90" s="61">
        <f>(B75*G75+B82*G82)/B90</f>
        <v>81282.454929577478</v>
      </c>
      <c r="H90" s="61">
        <f t="shared" si="3"/>
        <v>-7859.9201408450899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ht="20.25" customHeight="1" x14ac:dyDescent="0.25">
      <c r="A91" s="80" t="s">
        <v>74</v>
      </c>
      <c r="B91" s="81"/>
      <c r="C91" s="81"/>
      <c r="D91" s="81"/>
      <c r="E91" s="81"/>
      <c r="F91" s="81"/>
      <c r="G91" s="81"/>
      <c r="H91" s="82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ht="24.95" customHeight="1" x14ac:dyDescent="0.25">
      <c r="A92" s="14" t="s">
        <v>150</v>
      </c>
      <c r="B92" s="15">
        <v>3.5</v>
      </c>
      <c r="C92" s="15">
        <v>3.5</v>
      </c>
      <c r="D92" s="4">
        <f t="shared" ref="D92:D100" si="7">F92/$I$2*100</f>
        <v>142.07821481877957</v>
      </c>
      <c r="E92" s="5">
        <v>93288.6</v>
      </c>
      <c r="F92" s="5">
        <v>93285.714285714275</v>
      </c>
      <c r="G92" s="5">
        <v>93288.6</v>
      </c>
      <c r="H92" s="5">
        <f t="shared" ref="H92:H100" si="8">F92-G92</f>
        <v>-2.8857142857305007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ht="24.95" customHeight="1" x14ac:dyDescent="0.25">
      <c r="A93" s="14" t="s">
        <v>151</v>
      </c>
      <c r="B93" s="15">
        <v>3.9</v>
      </c>
      <c r="C93" s="15">
        <v>3.9</v>
      </c>
      <c r="D93" s="4">
        <f t="shared" si="7"/>
        <v>142.08565337140681</v>
      </c>
      <c r="E93" s="5">
        <v>93288.6</v>
      </c>
      <c r="F93" s="5">
        <v>93290.598290598282</v>
      </c>
      <c r="G93" s="5">
        <v>93288.6</v>
      </c>
      <c r="H93" s="5">
        <f t="shared" si="8"/>
        <v>1.9982905982760713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ht="24.95" customHeight="1" x14ac:dyDescent="0.25">
      <c r="A94" s="14" t="s">
        <v>152</v>
      </c>
      <c r="B94" s="15">
        <v>2</v>
      </c>
      <c r="C94" s="15">
        <v>1</v>
      </c>
      <c r="D94" s="4">
        <f t="shared" si="7"/>
        <v>0</v>
      </c>
      <c r="E94" s="5">
        <v>93288.6</v>
      </c>
      <c r="F94" s="5">
        <v>0</v>
      </c>
      <c r="G94" s="5">
        <v>93288.6</v>
      </c>
      <c r="H94" s="5">
        <f t="shared" si="8"/>
        <v>-93288.6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ht="24.95" customHeight="1" x14ac:dyDescent="0.25">
      <c r="A95" s="14" t="s">
        <v>153</v>
      </c>
      <c r="B95" s="15">
        <v>2</v>
      </c>
      <c r="C95" s="15">
        <v>2</v>
      </c>
      <c r="D95" s="4">
        <f t="shared" si="7"/>
        <v>137.65775686131164</v>
      </c>
      <c r="E95" s="5">
        <v>93288.6</v>
      </c>
      <c r="F95" s="5">
        <v>90383.33</v>
      </c>
      <c r="G95" s="5">
        <v>93288.6</v>
      </c>
      <c r="H95" s="5">
        <f t="shared" si="8"/>
        <v>-2905.2700000000041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ht="24.95" customHeight="1" x14ac:dyDescent="0.25">
      <c r="A96" s="14" t="s">
        <v>157</v>
      </c>
      <c r="B96" s="15">
        <v>1</v>
      </c>
      <c r="C96" s="15">
        <v>1</v>
      </c>
      <c r="D96" s="4">
        <f t="shared" si="7"/>
        <v>142.04920446353327</v>
      </c>
      <c r="E96" s="5">
        <v>93288.6</v>
      </c>
      <c r="F96" s="5">
        <v>93266.666666666672</v>
      </c>
      <c r="G96" s="5">
        <v>93288.6</v>
      </c>
      <c r="H96" s="5">
        <f t="shared" si="8"/>
        <v>-21.933333333334303</v>
      </c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ht="24.95" customHeight="1" x14ac:dyDescent="0.25">
      <c r="A97" s="14" t="s">
        <v>154</v>
      </c>
      <c r="B97" s="15">
        <v>2</v>
      </c>
      <c r="C97" s="15">
        <v>2</v>
      </c>
      <c r="D97" s="4">
        <f t="shared" si="7"/>
        <v>142.07458852437378</v>
      </c>
      <c r="E97" s="5">
        <v>93288.6</v>
      </c>
      <c r="F97" s="5">
        <v>93283.333333333343</v>
      </c>
      <c r="G97" s="5">
        <v>93288.6</v>
      </c>
      <c r="H97" s="5">
        <f t="shared" si="8"/>
        <v>-5.2666666666627862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ht="24.95" customHeight="1" x14ac:dyDescent="0.25">
      <c r="A98" s="14" t="s">
        <v>155</v>
      </c>
      <c r="B98" s="15">
        <v>1</v>
      </c>
      <c r="C98" s="15">
        <v>1</v>
      </c>
      <c r="D98" s="4">
        <f t="shared" si="7"/>
        <v>142.04920446353327</v>
      </c>
      <c r="E98" s="5">
        <v>93288.6</v>
      </c>
      <c r="F98" s="5">
        <v>93266.666666666672</v>
      </c>
      <c r="G98" s="5">
        <v>93288.6</v>
      </c>
      <c r="H98" s="5">
        <f t="shared" si="8"/>
        <v>-21.933333333334303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ht="24.95" customHeight="1" x14ac:dyDescent="0.25">
      <c r="A99" s="14" t="s">
        <v>156</v>
      </c>
      <c r="B99" s="15">
        <v>1</v>
      </c>
      <c r="C99" s="15">
        <v>1</v>
      </c>
      <c r="D99" s="4">
        <f t="shared" si="7"/>
        <v>142.09997258521429</v>
      </c>
      <c r="E99" s="5">
        <v>93288.6</v>
      </c>
      <c r="F99" s="5">
        <v>93300</v>
      </c>
      <c r="G99" s="5">
        <v>93288.6</v>
      </c>
      <c r="H99" s="5">
        <f t="shared" si="8"/>
        <v>11.399999999994179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ht="94.5" x14ac:dyDescent="0.25">
      <c r="A100" s="7" t="s">
        <v>75</v>
      </c>
      <c r="B100" s="11">
        <f>SUM(B92:B99)</f>
        <v>16.399999999999999</v>
      </c>
      <c r="C100" s="11">
        <f>SUM(C92:C99)</f>
        <v>15.4</v>
      </c>
      <c r="D100" s="9">
        <f t="shared" si="7"/>
        <v>132.27732936999138</v>
      </c>
      <c r="E100" s="61">
        <f>(C92*E92+C93*E93+C94*E94+C95*E95+C96*E96+C97*E97+C98*E98+C99*E99)/C100</f>
        <v>93288.60000000002</v>
      </c>
      <c r="F100" s="61">
        <f>(C92*F92+C93*F93+C94*F94+C95*F95+C96*F96+C97*F97+C98*F98+C99*F99)/C100</f>
        <v>86850.648917748927</v>
      </c>
      <c r="G100" s="61">
        <f>E100</f>
        <v>93288.60000000002</v>
      </c>
      <c r="H100" s="61">
        <f t="shared" si="8"/>
        <v>-6437.9510822510929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ht="24.95" customHeight="1" x14ac:dyDescent="0.25">
      <c r="A101" s="80" t="s">
        <v>76</v>
      </c>
      <c r="B101" s="81"/>
      <c r="C101" s="81"/>
      <c r="D101" s="81"/>
      <c r="E101" s="81"/>
      <c r="F101" s="81"/>
      <c r="G101" s="81"/>
      <c r="H101" s="82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ht="51" customHeight="1" x14ac:dyDescent="0.25">
      <c r="A102" s="2" t="s">
        <v>158</v>
      </c>
      <c r="B102" s="3">
        <v>1</v>
      </c>
      <c r="C102" s="3">
        <v>1</v>
      </c>
      <c r="D102" s="4">
        <f>F102/$I$2*100</f>
        <v>131.33708002071342</v>
      </c>
      <c r="E102" s="16">
        <v>86100</v>
      </c>
      <c r="F102" s="16">
        <v>86233.3</v>
      </c>
      <c r="G102" s="16">
        <v>86100</v>
      </c>
      <c r="H102" s="5">
        <f>F102-G102</f>
        <v>133.30000000000291</v>
      </c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ht="34.15" customHeight="1" x14ac:dyDescent="0.25">
      <c r="A103" s="2" t="s">
        <v>77</v>
      </c>
      <c r="B103" s="3">
        <v>0.8</v>
      </c>
      <c r="C103" s="3">
        <v>0</v>
      </c>
      <c r="D103" s="4">
        <f t="shared" ref="D103:D115" si="9">F103/$I$2*100</f>
        <v>0</v>
      </c>
      <c r="E103" s="16">
        <v>114220</v>
      </c>
      <c r="F103" s="16">
        <v>0</v>
      </c>
      <c r="G103" s="16">
        <v>114220</v>
      </c>
      <c r="H103" s="5">
        <f t="shared" ref="H103:H113" si="10">F103-G103</f>
        <v>-114220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ht="46.5" customHeight="1" x14ac:dyDescent="0.25">
      <c r="A104" s="2" t="s">
        <v>164</v>
      </c>
      <c r="B104" s="3">
        <v>1</v>
      </c>
      <c r="C104" s="3">
        <v>1</v>
      </c>
      <c r="D104" s="4">
        <f t="shared" si="9"/>
        <v>131.13405830211093</v>
      </c>
      <c r="E104" s="16">
        <v>86100</v>
      </c>
      <c r="F104" s="16">
        <v>86100</v>
      </c>
      <c r="G104" s="16">
        <v>86100</v>
      </c>
      <c r="H104" s="5">
        <f t="shared" si="10"/>
        <v>0</v>
      </c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ht="46.5" customHeight="1" x14ac:dyDescent="0.25">
      <c r="A105" s="2" t="s">
        <v>159</v>
      </c>
      <c r="B105" s="3">
        <v>1</v>
      </c>
      <c r="C105" s="3">
        <v>0</v>
      </c>
      <c r="D105" s="4">
        <f t="shared" si="9"/>
        <v>0</v>
      </c>
      <c r="E105" s="16">
        <v>86100</v>
      </c>
      <c r="F105" s="16">
        <v>0</v>
      </c>
      <c r="G105" s="16">
        <v>86100</v>
      </c>
      <c r="H105" s="5">
        <f t="shared" si="10"/>
        <v>-86100</v>
      </c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ht="46.5" customHeight="1" x14ac:dyDescent="0.25">
      <c r="A106" s="2" t="s">
        <v>160</v>
      </c>
      <c r="B106" s="3">
        <v>1</v>
      </c>
      <c r="C106" s="3">
        <v>0.4</v>
      </c>
      <c r="D106" s="4">
        <f t="shared" si="9"/>
        <v>160.80797465655365</v>
      </c>
      <c r="E106" s="16">
        <v>111100</v>
      </c>
      <c r="F106" s="16">
        <v>105583.3</v>
      </c>
      <c r="G106" s="16">
        <v>111100</v>
      </c>
      <c r="H106" s="5">
        <f t="shared" si="10"/>
        <v>-5516.6999999999971</v>
      </c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ht="46.5" customHeight="1" x14ac:dyDescent="0.25">
      <c r="A107" s="2" t="s">
        <v>184</v>
      </c>
      <c r="B107" s="3">
        <v>1</v>
      </c>
      <c r="C107" s="3">
        <v>1</v>
      </c>
      <c r="D107" s="4">
        <f t="shared" si="9"/>
        <v>131.13405830211093</v>
      </c>
      <c r="E107" s="16">
        <v>86100</v>
      </c>
      <c r="F107" s="16">
        <v>86100</v>
      </c>
      <c r="G107" s="16">
        <v>86100</v>
      </c>
      <c r="H107" s="5">
        <f t="shared" si="10"/>
        <v>0</v>
      </c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ht="46.5" customHeight="1" x14ac:dyDescent="0.25">
      <c r="A108" s="2" t="s">
        <v>161</v>
      </c>
      <c r="B108" s="3">
        <v>1</v>
      </c>
      <c r="C108" s="3">
        <v>1</v>
      </c>
      <c r="D108" s="4">
        <f t="shared" si="9"/>
        <v>131.54025404368087</v>
      </c>
      <c r="E108" s="16">
        <v>86100</v>
      </c>
      <c r="F108" s="16">
        <v>86366.7</v>
      </c>
      <c r="G108" s="16">
        <v>86100</v>
      </c>
      <c r="H108" s="5">
        <f t="shared" si="10"/>
        <v>266.69999999999709</v>
      </c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ht="46.5" customHeight="1" x14ac:dyDescent="0.25">
      <c r="A109" s="2" t="s">
        <v>162</v>
      </c>
      <c r="B109" s="3">
        <v>0.5</v>
      </c>
      <c r="C109" s="3">
        <v>0.5</v>
      </c>
      <c r="D109" s="4">
        <f t="shared" si="9"/>
        <v>131.08334094855158</v>
      </c>
      <c r="E109" s="16">
        <v>86100</v>
      </c>
      <c r="F109" s="16">
        <v>86066.7</v>
      </c>
      <c r="G109" s="16">
        <v>86100</v>
      </c>
      <c r="H109" s="5">
        <f t="shared" si="10"/>
        <v>-33.30000000000291</v>
      </c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ht="46.5" customHeight="1" x14ac:dyDescent="0.25">
      <c r="A110" s="2" t="s">
        <v>163</v>
      </c>
      <c r="B110" s="3">
        <v>6.4</v>
      </c>
      <c r="C110" s="3">
        <v>3.9</v>
      </c>
      <c r="D110" s="4">
        <f t="shared" si="9"/>
        <v>161.32550488897013</v>
      </c>
      <c r="E110" s="16">
        <v>105760</v>
      </c>
      <c r="F110" s="16">
        <v>105923.1</v>
      </c>
      <c r="G110" s="16">
        <v>105760</v>
      </c>
      <c r="H110" s="5">
        <f t="shared" si="10"/>
        <v>163.10000000000582</v>
      </c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ht="46.5" customHeight="1" x14ac:dyDescent="0.25">
      <c r="A111" s="2" t="s">
        <v>79</v>
      </c>
      <c r="B111" s="3">
        <v>2.5</v>
      </c>
      <c r="C111" s="3">
        <v>2.5</v>
      </c>
      <c r="D111" s="4">
        <f t="shared" si="9"/>
        <v>136.32261110603429</v>
      </c>
      <c r="E111" s="16">
        <v>89500</v>
      </c>
      <c r="F111" s="16">
        <v>89506.7</v>
      </c>
      <c r="G111" s="16">
        <v>89500</v>
      </c>
      <c r="H111" s="5">
        <f t="shared" si="10"/>
        <v>6.6999999999970896</v>
      </c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46.5" customHeight="1" x14ac:dyDescent="0.25">
      <c r="A112" s="2" t="s">
        <v>80</v>
      </c>
      <c r="B112" s="3">
        <v>2.5</v>
      </c>
      <c r="C112" s="3">
        <v>2.5</v>
      </c>
      <c r="D112" s="4">
        <f t="shared" si="9"/>
        <v>131.14426269456882</v>
      </c>
      <c r="E112" s="16">
        <v>86100</v>
      </c>
      <c r="F112" s="16">
        <v>86106.7</v>
      </c>
      <c r="G112" s="16">
        <v>86100</v>
      </c>
      <c r="H112" s="5">
        <f t="shared" si="10"/>
        <v>6.6999999999970896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ht="46.5" customHeight="1" x14ac:dyDescent="0.25">
      <c r="A113" s="2" t="s">
        <v>81</v>
      </c>
      <c r="B113" s="3">
        <v>2</v>
      </c>
      <c r="C113" s="3">
        <v>2.2999999999999998</v>
      </c>
      <c r="D113" s="4">
        <f t="shared" si="9"/>
        <v>161.06734899022206</v>
      </c>
      <c r="E113" s="16">
        <v>105760</v>
      </c>
      <c r="F113" s="16">
        <v>105753.60000000001</v>
      </c>
      <c r="G113" s="16">
        <v>105760</v>
      </c>
      <c r="H113" s="5">
        <f t="shared" si="10"/>
        <v>-6.3999999999941792</v>
      </c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s="41" customFormat="1" ht="94.5" x14ac:dyDescent="0.25">
      <c r="A114" s="7" t="s">
        <v>82</v>
      </c>
      <c r="B114" s="11">
        <f>SUM(B102:B113)</f>
        <v>20.7</v>
      </c>
      <c r="C114" s="11">
        <f>SUM(C102:C113)</f>
        <v>16.100000000000001</v>
      </c>
      <c r="D114" s="9">
        <f t="shared" si="9"/>
        <v>144.30442596484815</v>
      </c>
      <c r="E114" s="61">
        <f>(B102*E102+B103*E103+B104*E104+B105*E105+B106*E106+B107*E107+B108*E108+B109*E109+B110*E110+B111*E111+B112*E112+B113*E113)/B114-0.2</f>
        <v>96782.891787439614</v>
      </c>
      <c r="F114" s="61">
        <f>ROUND((C102*F102+C103*F103+C104*F104+C105*F105+C106*F106+C107*F107+C108*F108+C109*F109+C110*F110+C111*F111+C112*F112+C113*F113)/C114,1)</f>
        <v>94747.4</v>
      </c>
      <c r="G114" s="61">
        <f>E114</f>
        <v>96782.891787439614</v>
      </c>
      <c r="H114" s="61">
        <f>F114-G114</f>
        <v>-2035.4917874396197</v>
      </c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s="63" customFormat="1" ht="102.75" customHeight="1" x14ac:dyDescent="0.25">
      <c r="A115" s="58" t="s">
        <v>83</v>
      </c>
      <c r="B115" s="59">
        <f>B67+B73+B90+B100+B114</f>
        <v>3936.2000000000007</v>
      </c>
      <c r="C115" s="59">
        <f>C67+C73+C90+C100+C114</f>
        <v>4109.6000000000004</v>
      </c>
      <c r="D115" s="60">
        <f t="shared" si="9"/>
        <v>176.11654330013101</v>
      </c>
      <c r="E115" s="61">
        <f>ROUND((B67*E67+B73*E73+B90*E90+B100*E100+B114*E114)/B115,1)</f>
        <v>131316</v>
      </c>
      <c r="F115" s="61">
        <f>ROUND((C67*F67+C73*F73+C90*F90+C100*F100+C114*F114)/C115,1)</f>
        <v>115634.6</v>
      </c>
      <c r="G115" s="61">
        <f>ROUND((B67*G67+B73*G73+B90*G90+B100*G100+B114*G114)/B115,1)</f>
        <v>131316</v>
      </c>
      <c r="H115" s="61">
        <f>F115-G115</f>
        <v>-15681.399999999994</v>
      </c>
      <c r="I115" s="62"/>
      <c r="J115" s="62"/>
      <c r="K115" s="62"/>
      <c r="L115" s="62"/>
      <c r="M115" s="62"/>
      <c r="N115" s="62"/>
      <c r="O115" s="62"/>
      <c r="P115" s="62"/>
      <c r="Q115" s="62"/>
      <c r="R115" s="62"/>
    </row>
    <row r="116" spans="1:18" ht="24.95" customHeight="1" x14ac:dyDescent="0.25">
      <c r="A116" s="80" t="s">
        <v>84</v>
      </c>
      <c r="B116" s="81"/>
      <c r="C116" s="81"/>
      <c r="D116" s="81"/>
      <c r="E116" s="81"/>
      <c r="F116" s="81"/>
      <c r="G116" s="90"/>
      <c r="H116" s="91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ht="24.95" customHeight="1" x14ac:dyDescent="0.25">
      <c r="A117" s="92" t="s">
        <v>10</v>
      </c>
      <c r="B117" s="92"/>
      <c r="C117" s="93"/>
      <c r="D117" s="93"/>
      <c r="E117" s="93"/>
      <c r="F117" s="93"/>
      <c r="G117" s="94"/>
      <c r="H117" s="94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ht="24.95" customHeight="1" x14ac:dyDescent="0.25">
      <c r="A118" s="2" t="s">
        <v>11</v>
      </c>
      <c r="B118" s="3">
        <v>224.7</v>
      </c>
      <c r="C118" s="3">
        <v>244.8</v>
      </c>
      <c r="D118" s="4">
        <f t="shared" ref="D118:D176" si="11">F118/$I$2*100</f>
        <v>110.60627523183943</v>
      </c>
      <c r="E118" s="5">
        <v>76491.570000000007</v>
      </c>
      <c r="F118" s="5">
        <v>72621.868191721136</v>
      </c>
      <c r="G118" s="5">
        <v>76491.570000000007</v>
      </c>
      <c r="H118" s="5">
        <f t="shared" ref="H118:H176" si="12">F118-G118</f>
        <v>-3869.7018082788709</v>
      </c>
      <c r="I118" s="19"/>
      <c r="J118" s="54"/>
      <c r="K118" s="20"/>
      <c r="L118" s="20"/>
      <c r="M118" s="19"/>
      <c r="N118" s="19"/>
      <c r="O118" s="19"/>
      <c r="P118" s="19"/>
      <c r="Q118" s="19"/>
      <c r="R118" s="19"/>
    </row>
    <row r="119" spans="1:18" ht="42.75" customHeight="1" x14ac:dyDescent="0.25">
      <c r="A119" s="2" t="s">
        <v>12</v>
      </c>
      <c r="B119" s="3">
        <v>43.4</v>
      </c>
      <c r="C119" s="3">
        <v>47.2</v>
      </c>
      <c r="D119" s="4">
        <f t="shared" si="11"/>
        <v>91.523522075442116</v>
      </c>
      <c r="E119" s="5">
        <v>65067.078000000001</v>
      </c>
      <c r="F119" s="5">
        <v>60092.514124293783</v>
      </c>
      <c r="G119" s="5">
        <v>65067.078000000001</v>
      </c>
      <c r="H119" s="5">
        <f t="shared" ref="H119:H175" si="13">F119-G119</f>
        <v>-4974.5638757062188</v>
      </c>
      <c r="I119" s="19"/>
      <c r="J119" s="54"/>
      <c r="K119" s="20"/>
      <c r="L119" s="20"/>
      <c r="M119" s="19"/>
      <c r="N119" s="19"/>
      <c r="O119" s="19"/>
      <c r="P119" s="19"/>
      <c r="Q119" s="19"/>
      <c r="R119" s="19"/>
    </row>
    <row r="120" spans="1:18" ht="24.95" customHeight="1" x14ac:dyDescent="0.25">
      <c r="A120" s="2" t="s">
        <v>13</v>
      </c>
      <c r="B120" s="3">
        <v>567.1</v>
      </c>
      <c r="C120" s="3">
        <v>571.9</v>
      </c>
      <c r="D120" s="4">
        <f t="shared" si="11"/>
        <v>127.51382695404412</v>
      </c>
      <c r="E120" s="5">
        <v>74456</v>
      </c>
      <c r="F120" s="5">
        <v>83723.028501486289</v>
      </c>
      <c r="G120" s="5">
        <v>74456</v>
      </c>
      <c r="H120" s="5">
        <f t="shared" si="13"/>
        <v>9267.0285014862893</v>
      </c>
      <c r="I120" s="19"/>
      <c r="J120" s="54"/>
      <c r="K120" s="20"/>
      <c r="L120" s="20"/>
      <c r="M120" s="19"/>
      <c r="N120" s="19"/>
      <c r="O120" s="19"/>
      <c r="P120" s="19"/>
      <c r="Q120" s="19"/>
      <c r="R120" s="19"/>
    </row>
    <row r="121" spans="1:18" ht="24.95" customHeight="1" x14ac:dyDescent="0.25">
      <c r="A121" s="2" t="s">
        <v>14</v>
      </c>
      <c r="B121" s="3">
        <v>37.5</v>
      </c>
      <c r="C121" s="3">
        <v>37.6</v>
      </c>
      <c r="D121" s="4">
        <f t="shared" si="11"/>
        <v>103.90722266185254</v>
      </c>
      <c r="E121" s="5">
        <v>68087.34599999999</v>
      </c>
      <c r="F121" s="5">
        <v>68223.404255319154</v>
      </c>
      <c r="G121" s="5">
        <v>68087.34599999999</v>
      </c>
      <c r="H121" s="5">
        <f t="shared" si="13"/>
        <v>136.05825531916344</v>
      </c>
      <c r="I121" s="19"/>
      <c r="J121" s="54"/>
      <c r="K121" s="20"/>
      <c r="L121" s="20"/>
      <c r="M121" s="19"/>
      <c r="N121" s="19"/>
      <c r="O121" s="19"/>
      <c r="P121" s="19"/>
      <c r="Q121" s="19"/>
      <c r="R121" s="19"/>
    </row>
    <row r="122" spans="1:18" ht="24.95" customHeight="1" x14ac:dyDescent="0.25">
      <c r="A122" s="2" t="s">
        <v>15</v>
      </c>
      <c r="B122" s="3">
        <v>275.10000000000002</v>
      </c>
      <c r="C122" s="3">
        <v>262.89999999999998</v>
      </c>
      <c r="D122" s="4">
        <f t="shared" si="11"/>
        <v>93.53847794730315</v>
      </c>
      <c r="E122" s="5">
        <v>65854.973999999987</v>
      </c>
      <c r="F122" s="5">
        <v>61415.493850640305</v>
      </c>
      <c r="G122" s="5">
        <v>65854.973999999987</v>
      </c>
      <c r="H122" s="5">
        <f t="shared" si="13"/>
        <v>-4439.4801493596824</v>
      </c>
      <c r="I122" s="19"/>
      <c r="J122" s="54"/>
      <c r="K122" s="20"/>
      <c r="L122" s="20"/>
      <c r="M122" s="19"/>
      <c r="N122" s="19"/>
      <c r="O122" s="19"/>
      <c r="P122" s="19"/>
      <c r="Q122" s="19"/>
      <c r="R122" s="19"/>
    </row>
    <row r="123" spans="1:18" ht="39" customHeight="1" x14ac:dyDescent="0.25">
      <c r="A123" s="2" t="s">
        <v>16</v>
      </c>
      <c r="B123" s="3">
        <v>22.6</v>
      </c>
      <c r="C123" s="3">
        <v>20.399999999999999</v>
      </c>
      <c r="D123" s="4">
        <f t="shared" si="11"/>
        <v>89.389223659855972</v>
      </c>
      <c r="E123" s="5">
        <v>58501.277999999991</v>
      </c>
      <c r="F123" s="5">
        <v>58691.176470588238</v>
      </c>
      <c r="G123" s="5">
        <v>58501.277999999991</v>
      </c>
      <c r="H123" s="5">
        <f t="shared" si="13"/>
        <v>189.89847058824671</v>
      </c>
      <c r="I123" s="19"/>
      <c r="J123" s="54"/>
      <c r="K123" s="20"/>
      <c r="L123" s="20"/>
      <c r="M123" s="19"/>
      <c r="N123" s="19"/>
      <c r="O123" s="19"/>
      <c r="P123" s="19"/>
      <c r="Q123" s="19"/>
      <c r="R123" s="19"/>
    </row>
    <row r="124" spans="1:18" ht="36" customHeight="1" x14ac:dyDescent="0.25">
      <c r="A124" s="2" t="s">
        <v>17</v>
      </c>
      <c r="B124" s="3">
        <v>177.8</v>
      </c>
      <c r="C124" s="3">
        <v>156.69999999999999</v>
      </c>
      <c r="D124" s="4">
        <f t="shared" si="11"/>
        <v>106.5019293927331</v>
      </c>
      <c r="E124" s="5">
        <v>66642.87</v>
      </c>
      <c r="F124" s="5">
        <v>69927.036800680711</v>
      </c>
      <c r="G124" s="5">
        <v>66642.87</v>
      </c>
      <c r="H124" s="5">
        <f t="shared" si="13"/>
        <v>3284.1668006807158</v>
      </c>
      <c r="I124" s="19"/>
      <c r="J124" s="54"/>
      <c r="K124" s="20"/>
      <c r="L124" s="20"/>
      <c r="M124" s="19"/>
      <c r="N124" s="19"/>
      <c r="O124" s="19"/>
      <c r="P124" s="19"/>
      <c r="Q124" s="19"/>
      <c r="R124" s="19"/>
    </row>
    <row r="125" spans="1:18" ht="24.95" customHeight="1" x14ac:dyDescent="0.25">
      <c r="A125" s="2" t="s">
        <v>18</v>
      </c>
      <c r="B125" s="3">
        <v>44.2</v>
      </c>
      <c r="C125" s="3">
        <v>45.5</v>
      </c>
      <c r="D125" s="4">
        <f t="shared" si="11"/>
        <v>106.79381235901386</v>
      </c>
      <c r="E125" s="5">
        <v>66511.553999999989</v>
      </c>
      <c r="F125" s="5">
        <v>70118.681318681323</v>
      </c>
      <c r="G125" s="5">
        <v>66511.553999999989</v>
      </c>
      <c r="H125" s="5">
        <f t="shared" si="13"/>
        <v>3607.1273186813341</v>
      </c>
      <c r="I125" s="19"/>
      <c r="J125" s="54"/>
      <c r="K125" s="20"/>
      <c r="L125" s="20"/>
      <c r="M125" s="19"/>
      <c r="N125" s="19"/>
      <c r="O125" s="19"/>
      <c r="P125" s="19"/>
      <c r="Q125" s="19"/>
      <c r="R125" s="19"/>
    </row>
    <row r="126" spans="1:18" ht="24.95" customHeight="1" x14ac:dyDescent="0.25">
      <c r="A126" s="2" t="s">
        <v>19</v>
      </c>
      <c r="B126" s="3">
        <v>12.4</v>
      </c>
      <c r="C126" s="3">
        <v>13.5</v>
      </c>
      <c r="D126" s="4">
        <f t="shared" si="11"/>
        <v>74.730675114482125</v>
      </c>
      <c r="E126" s="5">
        <v>48586.92</v>
      </c>
      <c r="F126" s="5">
        <v>49066.666666666672</v>
      </c>
      <c r="G126" s="5">
        <v>48586.92</v>
      </c>
      <c r="H126" s="5">
        <f t="shared" si="13"/>
        <v>479.74666666667326</v>
      </c>
      <c r="I126" s="19"/>
      <c r="J126" s="54"/>
      <c r="K126" s="20"/>
      <c r="L126" s="20"/>
      <c r="M126" s="19"/>
      <c r="N126" s="19"/>
      <c r="O126" s="19"/>
      <c r="P126" s="19"/>
      <c r="Q126" s="19"/>
      <c r="R126" s="19"/>
    </row>
    <row r="127" spans="1:18" ht="33" customHeight="1" x14ac:dyDescent="0.25">
      <c r="A127" s="2" t="s">
        <v>114</v>
      </c>
      <c r="B127" s="3">
        <v>2.2000000000000002</v>
      </c>
      <c r="C127" s="3">
        <v>2</v>
      </c>
      <c r="D127" s="4">
        <f t="shared" si="11"/>
        <v>119.27970188958948</v>
      </c>
      <c r="E127" s="5">
        <v>58435.62</v>
      </c>
      <c r="F127" s="5">
        <v>78316.666666666657</v>
      </c>
      <c r="G127" s="5">
        <v>58435.62</v>
      </c>
      <c r="H127" s="5">
        <f t="shared" si="13"/>
        <v>19881.046666666654</v>
      </c>
      <c r="I127" s="19"/>
      <c r="J127" s="54"/>
      <c r="K127" s="20"/>
      <c r="L127" s="20"/>
      <c r="M127" s="19"/>
      <c r="N127" s="19"/>
      <c r="O127" s="19"/>
      <c r="P127" s="19"/>
      <c r="Q127" s="19"/>
      <c r="R127" s="19"/>
    </row>
    <row r="128" spans="1:18" ht="27" customHeight="1" x14ac:dyDescent="0.25">
      <c r="A128" s="2" t="s">
        <v>20</v>
      </c>
      <c r="B128" s="3">
        <v>20.8</v>
      </c>
      <c r="C128" s="3">
        <v>22.7</v>
      </c>
      <c r="D128" s="4">
        <f t="shared" si="11"/>
        <v>134.01442235114192</v>
      </c>
      <c r="E128" s="5">
        <v>87325.14</v>
      </c>
      <c r="F128" s="5">
        <v>87991.189427312755</v>
      </c>
      <c r="G128" s="5">
        <v>87325.14</v>
      </c>
      <c r="H128" s="5">
        <f t="shared" si="13"/>
        <v>666.04942731275514</v>
      </c>
      <c r="I128" s="19"/>
      <c r="J128" s="54"/>
      <c r="K128" s="20"/>
      <c r="L128" s="20"/>
      <c r="M128" s="19"/>
      <c r="N128" s="19"/>
      <c r="O128" s="19"/>
      <c r="P128" s="19"/>
      <c r="Q128" s="19"/>
      <c r="R128" s="19"/>
    </row>
    <row r="129" spans="1:18" ht="32.25" customHeight="1" x14ac:dyDescent="0.25">
      <c r="A129" s="2" t="s">
        <v>21</v>
      </c>
      <c r="B129" s="3">
        <v>23.2</v>
      </c>
      <c r="C129" s="3">
        <v>24.5</v>
      </c>
      <c r="D129" s="4">
        <f t="shared" si="11"/>
        <v>81.477654877479949</v>
      </c>
      <c r="E129" s="5">
        <v>56662.853999999999</v>
      </c>
      <c r="F129" s="5">
        <v>53496.598639455784</v>
      </c>
      <c r="G129" s="5">
        <v>56662.853999999999</v>
      </c>
      <c r="H129" s="5">
        <f t="shared" si="13"/>
        <v>-3166.2553605442154</v>
      </c>
      <c r="I129" s="19"/>
      <c r="J129" s="54"/>
      <c r="K129" s="20"/>
      <c r="L129" s="20"/>
      <c r="M129" s="19"/>
      <c r="N129" s="19"/>
      <c r="O129" s="19"/>
      <c r="P129" s="19"/>
      <c r="Q129" s="19"/>
      <c r="R129" s="19"/>
    </row>
    <row r="130" spans="1:18" ht="24.95" customHeight="1" x14ac:dyDescent="0.25">
      <c r="A130" s="2" t="s">
        <v>22</v>
      </c>
      <c r="B130" s="3">
        <v>0</v>
      </c>
      <c r="C130" s="3">
        <v>0</v>
      </c>
      <c r="D130" s="4">
        <f t="shared" si="11"/>
        <v>0</v>
      </c>
      <c r="E130" s="5">
        <v>0</v>
      </c>
      <c r="F130" s="5">
        <v>0</v>
      </c>
      <c r="G130" s="5">
        <v>0</v>
      </c>
      <c r="H130" s="5">
        <f t="shared" si="13"/>
        <v>0</v>
      </c>
      <c r="I130" s="19"/>
      <c r="J130" s="54"/>
      <c r="K130" s="19"/>
      <c r="L130" s="20"/>
      <c r="M130" s="19"/>
      <c r="N130" s="19"/>
      <c r="O130" s="19"/>
      <c r="P130" s="19"/>
      <c r="Q130" s="19"/>
      <c r="R130" s="19"/>
    </row>
    <row r="131" spans="1:18" ht="33.75" customHeight="1" x14ac:dyDescent="0.25">
      <c r="A131" s="2" t="s">
        <v>23</v>
      </c>
      <c r="B131" s="3">
        <v>5</v>
      </c>
      <c r="C131" s="3">
        <v>5.7</v>
      </c>
      <c r="D131" s="4">
        <f t="shared" si="11"/>
        <v>96.308017497723014</v>
      </c>
      <c r="E131" s="5">
        <v>53839.56</v>
      </c>
      <c r="F131" s="5">
        <v>63233.918128654972</v>
      </c>
      <c r="G131" s="5">
        <v>53839.56</v>
      </c>
      <c r="H131" s="5">
        <f t="shared" si="13"/>
        <v>9394.3581286549743</v>
      </c>
      <c r="I131" s="19"/>
      <c r="J131" s="54"/>
      <c r="K131" s="20"/>
      <c r="L131" s="20"/>
      <c r="M131" s="19"/>
      <c r="N131" s="19"/>
      <c r="O131" s="19"/>
      <c r="P131" s="19"/>
      <c r="Q131" s="19"/>
      <c r="R131" s="19"/>
    </row>
    <row r="132" spans="1:18" ht="41.25" customHeight="1" x14ac:dyDescent="0.25">
      <c r="A132" s="2" t="s">
        <v>24</v>
      </c>
      <c r="B132" s="3">
        <v>178.4</v>
      </c>
      <c r="C132" s="3">
        <v>172.7</v>
      </c>
      <c r="D132" s="4">
        <f t="shared" si="11"/>
        <v>98.497799206334648</v>
      </c>
      <c r="E132" s="5">
        <v>75638.016000000003</v>
      </c>
      <c r="F132" s="5">
        <v>64671.685002895203</v>
      </c>
      <c r="G132" s="5">
        <v>75638.016000000003</v>
      </c>
      <c r="H132" s="5">
        <f t="shared" si="13"/>
        <v>-10966.3309971048</v>
      </c>
      <c r="I132" s="19"/>
      <c r="J132" s="54"/>
      <c r="K132" s="20"/>
      <c r="L132" s="20"/>
      <c r="M132" s="19"/>
      <c r="N132" s="19"/>
      <c r="O132" s="19"/>
      <c r="P132" s="19"/>
      <c r="Q132" s="19"/>
      <c r="R132" s="19"/>
    </row>
    <row r="133" spans="1:18" ht="24.95" customHeight="1" x14ac:dyDescent="0.25">
      <c r="A133" s="2" t="s">
        <v>25</v>
      </c>
      <c r="B133" s="3">
        <v>35.799999999999997</v>
      </c>
      <c r="C133" s="3">
        <v>33.299999999999997</v>
      </c>
      <c r="D133" s="4">
        <f t="shared" si="11"/>
        <v>101.13528192056323</v>
      </c>
      <c r="E133" s="5">
        <v>76819.86</v>
      </c>
      <c r="F133" s="5">
        <v>66403.403403403398</v>
      </c>
      <c r="G133" s="5">
        <v>76819.86</v>
      </c>
      <c r="H133" s="5">
        <f t="shared" si="13"/>
        <v>-10416.456596596603</v>
      </c>
      <c r="I133" s="19"/>
      <c r="J133" s="54"/>
      <c r="K133" s="20"/>
      <c r="L133" s="20"/>
      <c r="M133" s="19"/>
      <c r="N133" s="19"/>
      <c r="O133" s="19"/>
      <c r="P133" s="19"/>
      <c r="Q133" s="19"/>
      <c r="R133" s="19"/>
    </row>
    <row r="134" spans="1:18" ht="24.95" customHeight="1" x14ac:dyDescent="0.25">
      <c r="A134" s="2" t="s">
        <v>26</v>
      </c>
      <c r="B134" s="3">
        <v>44</v>
      </c>
      <c r="C134" s="3">
        <v>43.8</v>
      </c>
      <c r="D134" s="4">
        <f t="shared" si="11"/>
        <v>105.13869364025655</v>
      </c>
      <c r="E134" s="5">
        <v>53182.98</v>
      </c>
      <c r="F134" s="5">
        <v>69031.963470319635</v>
      </c>
      <c r="G134" s="5">
        <v>53182.98</v>
      </c>
      <c r="H134" s="5">
        <f t="shared" si="13"/>
        <v>15848.983470319632</v>
      </c>
      <c r="I134" s="19"/>
      <c r="J134" s="54"/>
      <c r="K134" s="20"/>
      <c r="L134" s="20"/>
      <c r="M134" s="19"/>
      <c r="N134" s="19"/>
      <c r="O134" s="19"/>
      <c r="P134" s="19"/>
      <c r="Q134" s="19"/>
      <c r="R134" s="19"/>
    </row>
    <row r="135" spans="1:18" ht="24.95" customHeight="1" x14ac:dyDescent="0.25">
      <c r="A135" s="2" t="s">
        <v>27</v>
      </c>
      <c r="B135" s="3">
        <v>62.8</v>
      </c>
      <c r="C135" s="3">
        <v>64.8</v>
      </c>
      <c r="D135" s="4">
        <f t="shared" si="11"/>
        <v>112.71698201191435</v>
      </c>
      <c r="E135" s="5">
        <v>84370.53</v>
      </c>
      <c r="F135" s="5">
        <v>74007.716049382725</v>
      </c>
      <c r="G135" s="5">
        <v>84370.53</v>
      </c>
      <c r="H135" s="5">
        <f t="shared" si="13"/>
        <v>-10362.813950617274</v>
      </c>
      <c r="I135" s="19"/>
      <c r="J135" s="54"/>
      <c r="K135" s="20"/>
      <c r="L135" s="20"/>
      <c r="M135" s="19"/>
      <c r="N135" s="19"/>
      <c r="O135" s="19"/>
      <c r="P135" s="19"/>
      <c r="Q135" s="19"/>
      <c r="R135" s="19"/>
    </row>
    <row r="136" spans="1:18" ht="24.95" customHeight="1" x14ac:dyDescent="0.25">
      <c r="A136" s="2" t="s">
        <v>28</v>
      </c>
      <c r="B136" s="3">
        <v>262</v>
      </c>
      <c r="C136" s="3">
        <v>265.3</v>
      </c>
      <c r="D136" s="4">
        <f t="shared" si="11"/>
        <v>78.371015431055753</v>
      </c>
      <c r="E136" s="5">
        <v>53970.876000000004</v>
      </c>
      <c r="F136" s="5">
        <v>51456.841311722579</v>
      </c>
      <c r="G136" s="5">
        <v>53970.876000000004</v>
      </c>
      <c r="H136" s="5">
        <f t="shared" si="13"/>
        <v>-2514.0346882774247</v>
      </c>
      <c r="I136" s="19"/>
      <c r="J136" s="54"/>
      <c r="K136" s="20"/>
      <c r="L136" s="20"/>
      <c r="M136" s="19"/>
      <c r="N136" s="19"/>
      <c r="O136" s="19"/>
      <c r="P136" s="19"/>
      <c r="Q136" s="19"/>
      <c r="R136" s="19"/>
    </row>
    <row r="137" spans="1:18" ht="24.95" customHeight="1" x14ac:dyDescent="0.25">
      <c r="A137" s="2" t="s">
        <v>29</v>
      </c>
      <c r="B137" s="3">
        <v>114.9</v>
      </c>
      <c r="C137" s="3">
        <v>117.7</v>
      </c>
      <c r="D137" s="4">
        <f t="shared" si="11"/>
        <v>120.55638859271276</v>
      </c>
      <c r="E137" s="5">
        <v>69006.55799999999</v>
      </c>
      <c r="F137" s="5">
        <v>79154.913622203341</v>
      </c>
      <c r="G137" s="5">
        <v>69006.55799999999</v>
      </c>
      <c r="H137" s="5">
        <f t="shared" si="13"/>
        <v>10148.355622203351</v>
      </c>
      <c r="I137" s="19"/>
      <c r="J137" s="54"/>
      <c r="K137" s="20"/>
      <c r="L137" s="20"/>
      <c r="M137" s="19"/>
      <c r="N137" s="19"/>
      <c r="O137" s="19"/>
      <c r="P137" s="19"/>
      <c r="Q137" s="19"/>
      <c r="R137" s="19"/>
    </row>
    <row r="138" spans="1:18" ht="24.95" customHeight="1" x14ac:dyDescent="0.25">
      <c r="A138" s="2" t="s">
        <v>30</v>
      </c>
      <c r="B138" s="3">
        <v>134.5</v>
      </c>
      <c r="C138" s="3">
        <v>135.19999999999999</v>
      </c>
      <c r="D138" s="4">
        <f t="shared" si="11"/>
        <v>91.969531556833601</v>
      </c>
      <c r="E138" s="5">
        <v>62046.81</v>
      </c>
      <c r="F138" s="5">
        <v>60385.3550295858</v>
      </c>
      <c r="G138" s="5">
        <v>62046.81</v>
      </c>
      <c r="H138" s="5">
        <f t="shared" si="13"/>
        <v>-1661.4549704141973</v>
      </c>
      <c r="I138" s="19"/>
      <c r="J138" s="54"/>
      <c r="K138" s="20"/>
      <c r="L138" s="20"/>
      <c r="M138" s="19"/>
      <c r="N138" s="19"/>
      <c r="O138" s="19"/>
      <c r="P138" s="19"/>
      <c r="Q138" s="19"/>
      <c r="R138" s="19"/>
    </row>
    <row r="139" spans="1:18" ht="24.95" customHeight="1" x14ac:dyDescent="0.25">
      <c r="A139" s="2" t="s">
        <v>31</v>
      </c>
      <c r="B139" s="3">
        <v>92</v>
      </c>
      <c r="C139" s="3">
        <v>90.5</v>
      </c>
      <c r="D139" s="4">
        <f t="shared" si="11"/>
        <v>74.113043048506213</v>
      </c>
      <c r="E139" s="5">
        <v>55612.326000000001</v>
      </c>
      <c r="F139" s="5">
        <v>48661.141804788211</v>
      </c>
      <c r="G139" s="5">
        <v>55612.326000000001</v>
      </c>
      <c r="H139" s="5">
        <f t="shared" si="13"/>
        <v>-6951.1841952117902</v>
      </c>
      <c r="I139" s="19"/>
      <c r="J139" s="54"/>
      <c r="K139" s="20"/>
      <c r="L139" s="20"/>
      <c r="M139" s="19"/>
      <c r="N139" s="19"/>
      <c r="O139" s="19"/>
      <c r="P139" s="19"/>
      <c r="Q139" s="19"/>
      <c r="R139" s="19"/>
    </row>
    <row r="140" spans="1:18" ht="24.95" customHeight="1" x14ac:dyDescent="0.25">
      <c r="A140" s="2" t="s">
        <v>32</v>
      </c>
      <c r="B140" s="3">
        <v>174.9</v>
      </c>
      <c r="C140" s="3">
        <v>175.7</v>
      </c>
      <c r="D140" s="4">
        <f t="shared" si="11"/>
        <v>92.93426850467263</v>
      </c>
      <c r="E140" s="5">
        <v>64738.788</v>
      </c>
      <c r="F140" s="5">
        <v>61018.782014797958</v>
      </c>
      <c r="G140" s="5">
        <v>64738.788</v>
      </c>
      <c r="H140" s="5">
        <f t="shared" si="13"/>
        <v>-3720.0059852020422</v>
      </c>
      <c r="I140" s="19"/>
      <c r="J140" s="54"/>
      <c r="K140" s="20"/>
      <c r="L140" s="20"/>
      <c r="M140" s="19"/>
      <c r="N140" s="19"/>
      <c r="O140" s="19"/>
      <c r="P140" s="19"/>
      <c r="Q140" s="19"/>
      <c r="R140" s="19"/>
    </row>
    <row r="141" spans="1:18" ht="24.95" customHeight="1" x14ac:dyDescent="0.25">
      <c r="A141" s="2" t="s">
        <v>33</v>
      </c>
      <c r="B141" s="3">
        <v>111.4</v>
      </c>
      <c r="C141" s="3">
        <v>115.1</v>
      </c>
      <c r="D141" s="4">
        <f t="shared" si="11"/>
        <v>78.254362086553726</v>
      </c>
      <c r="E141" s="5">
        <v>53248.637999999999</v>
      </c>
      <c r="F141" s="5">
        <v>51380.24905878945</v>
      </c>
      <c r="G141" s="5">
        <v>53248.637999999999</v>
      </c>
      <c r="H141" s="5">
        <f t="shared" si="13"/>
        <v>-1868.3889412105491</v>
      </c>
      <c r="I141" s="19"/>
      <c r="J141" s="54"/>
      <c r="K141" s="20"/>
      <c r="L141" s="20"/>
      <c r="M141" s="19"/>
      <c r="N141" s="19"/>
      <c r="O141" s="19"/>
      <c r="P141" s="19"/>
      <c r="Q141" s="19"/>
      <c r="R141" s="19"/>
    </row>
    <row r="142" spans="1:18" ht="24.95" customHeight="1" x14ac:dyDescent="0.25">
      <c r="A142" s="2" t="s">
        <v>34</v>
      </c>
      <c r="B142" s="3">
        <v>384.5</v>
      </c>
      <c r="C142" s="3">
        <v>394.1</v>
      </c>
      <c r="D142" s="4">
        <f t="shared" si="11"/>
        <v>103.11893086009698</v>
      </c>
      <c r="E142" s="5">
        <v>67627.740000000005</v>
      </c>
      <c r="F142" s="5">
        <v>67705.827624122481</v>
      </c>
      <c r="G142" s="5">
        <v>67627.740000000005</v>
      </c>
      <c r="H142" s="5">
        <f t="shared" si="13"/>
        <v>78.087624122475972</v>
      </c>
      <c r="I142" s="19"/>
      <c r="J142" s="54"/>
      <c r="K142" s="20"/>
      <c r="L142" s="20"/>
      <c r="M142" s="19"/>
      <c r="N142" s="19"/>
      <c r="O142" s="19"/>
      <c r="P142" s="19"/>
      <c r="Q142" s="19"/>
      <c r="R142" s="19"/>
    </row>
    <row r="143" spans="1:18" ht="24.95" customHeight="1" x14ac:dyDescent="0.25">
      <c r="A143" s="2" t="s">
        <v>35</v>
      </c>
      <c r="B143" s="3">
        <v>96</v>
      </c>
      <c r="C143" s="3">
        <v>99.4</v>
      </c>
      <c r="D143" s="4">
        <f t="shared" si="11"/>
        <v>89.298265861069524</v>
      </c>
      <c r="E143" s="5">
        <v>63950.892000000007</v>
      </c>
      <c r="F143" s="5">
        <v>58631.455399061029</v>
      </c>
      <c r="G143" s="5">
        <v>63950.892000000007</v>
      </c>
      <c r="H143" s="5">
        <f t="shared" si="13"/>
        <v>-5319.4366009389778</v>
      </c>
      <c r="I143" s="19"/>
      <c r="J143" s="54"/>
      <c r="K143" s="20"/>
      <c r="L143" s="20"/>
      <c r="M143" s="19"/>
      <c r="N143" s="19"/>
      <c r="O143" s="19"/>
      <c r="P143" s="19"/>
      <c r="Q143" s="19"/>
      <c r="R143" s="19"/>
    </row>
    <row r="144" spans="1:18" ht="24.95" customHeight="1" x14ac:dyDescent="0.25">
      <c r="A144" s="2" t="s">
        <v>36</v>
      </c>
      <c r="B144" s="3">
        <v>95.7</v>
      </c>
      <c r="C144" s="3">
        <v>107</v>
      </c>
      <c r="D144" s="4">
        <f t="shared" si="11"/>
        <v>97.359497799842458</v>
      </c>
      <c r="E144" s="5">
        <v>67562.082000000009</v>
      </c>
      <c r="F144" s="5">
        <v>63924.299065420564</v>
      </c>
      <c r="G144" s="5">
        <v>67562.082000000009</v>
      </c>
      <c r="H144" s="5">
        <f t="shared" si="13"/>
        <v>-3637.7829345794453</v>
      </c>
      <c r="I144" s="19"/>
      <c r="J144" s="54"/>
      <c r="K144" s="20"/>
      <c r="L144" s="20"/>
      <c r="M144" s="19"/>
      <c r="N144" s="19"/>
      <c r="O144" s="19"/>
      <c r="P144" s="19"/>
      <c r="Q144" s="19"/>
      <c r="R144" s="19"/>
    </row>
    <row r="145" spans="1:18" ht="24.95" customHeight="1" x14ac:dyDescent="0.25">
      <c r="A145" s="2" t="s">
        <v>37</v>
      </c>
      <c r="B145" s="3">
        <v>130.69999999999999</v>
      </c>
      <c r="C145" s="3">
        <v>128.4</v>
      </c>
      <c r="D145" s="4">
        <f t="shared" si="11"/>
        <v>98.894245004804304</v>
      </c>
      <c r="E145" s="5">
        <v>63622.602000000006</v>
      </c>
      <c r="F145" s="5">
        <v>64931.983385254411</v>
      </c>
      <c r="G145" s="5">
        <v>63622.602000000006</v>
      </c>
      <c r="H145" s="5">
        <f t="shared" si="13"/>
        <v>1309.3813852544044</v>
      </c>
      <c r="I145" s="19"/>
      <c r="J145" s="54"/>
      <c r="K145" s="20"/>
      <c r="L145" s="20"/>
      <c r="M145" s="19"/>
      <c r="N145" s="19"/>
      <c r="O145" s="19"/>
      <c r="P145" s="19"/>
      <c r="Q145" s="19"/>
      <c r="R145" s="19"/>
    </row>
    <row r="146" spans="1:18" ht="24.95" customHeight="1" x14ac:dyDescent="0.25">
      <c r="A146" s="2" t="s">
        <v>38</v>
      </c>
      <c r="B146" s="3">
        <v>134</v>
      </c>
      <c r="C146" s="3">
        <v>129.69999999999999</v>
      </c>
      <c r="D146" s="4">
        <f t="shared" si="11"/>
        <v>81.757421553720761</v>
      </c>
      <c r="E146" s="5">
        <v>52395.083999999995</v>
      </c>
      <c r="F146" s="5">
        <v>53680.287843741971</v>
      </c>
      <c r="G146" s="5">
        <v>52395.083999999995</v>
      </c>
      <c r="H146" s="5">
        <f t="shared" si="13"/>
        <v>1285.203843741976</v>
      </c>
      <c r="I146" s="19"/>
      <c r="J146" s="54"/>
      <c r="K146" s="20"/>
      <c r="L146" s="20"/>
      <c r="M146" s="19"/>
      <c r="N146" s="19"/>
      <c r="O146" s="19"/>
      <c r="P146" s="19"/>
      <c r="Q146" s="19"/>
      <c r="R146" s="19"/>
    </row>
    <row r="147" spans="1:18" ht="24.95" customHeight="1" x14ac:dyDescent="0.25">
      <c r="A147" s="2" t="s">
        <v>39</v>
      </c>
      <c r="B147" s="3">
        <v>348.8</v>
      </c>
      <c r="C147" s="3">
        <v>348</v>
      </c>
      <c r="D147" s="4">
        <f t="shared" si="11"/>
        <v>128.09570292782675</v>
      </c>
      <c r="E147" s="5">
        <v>84698.82</v>
      </c>
      <c r="F147" s="5">
        <v>84105.076628352486</v>
      </c>
      <c r="G147" s="5">
        <v>84698.82</v>
      </c>
      <c r="H147" s="5">
        <f t="shared" si="13"/>
        <v>-593.74337164752069</v>
      </c>
      <c r="I147" s="19"/>
      <c r="J147" s="54"/>
      <c r="K147" s="20"/>
      <c r="L147" s="20"/>
      <c r="M147" s="19"/>
      <c r="N147" s="19"/>
      <c r="O147" s="19"/>
      <c r="P147" s="19"/>
      <c r="Q147" s="19"/>
      <c r="R147" s="19"/>
    </row>
    <row r="148" spans="1:18" ht="24.95" customHeight="1" x14ac:dyDescent="0.25">
      <c r="A148" s="2" t="s">
        <v>40</v>
      </c>
      <c r="B148" s="3">
        <v>47.8</v>
      </c>
      <c r="C148" s="3">
        <v>47</v>
      </c>
      <c r="D148" s="4">
        <f t="shared" si="11"/>
        <v>106.55688654448183</v>
      </c>
      <c r="E148" s="5">
        <v>70910.64</v>
      </c>
      <c r="F148" s="5">
        <v>69963.120567375881</v>
      </c>
      <c r="G148" s="5">
        <v>70910.64</v>
      </c>
      <c r="H148" s="5">
        <f t="shared" si="13"/>
        <v>-947.51943262411805</v>
      </c>
      <c r="I148" s="19"/>
      <c r="J148" s="54"/>
      <c r="K148" s="20"/>
      <c r="L148" s="20"/>
      <c r="M148" s="19"/>
      <c r="N148" s="19"/>
      <c r="O148" s="19"/>
      <c r="P148" s="19"/>
      <c r="Q148" s="19"/>
      <c r="R148" s="19"/>
    </row>
    <row r="149" spans="1:18" ht="24.95" customHeight="1" x14ac:dyDescent="0.25">
      <c r="A149" s="2" t="s">
        <v>41</v>
      </c>
      <c r="B149" s="3">
        <v>178.1</v>
      </c>
      <c r="C149" s="3">
        <v>204.9</v>
      </c>
      <c r="D149" s="4">
        <f t="shared" si="11"/>
        <v>78.162837999548103</v>
      </c>
      <c r="E149" s="5">
        <v>59880.096000000005</v>
      </c>
      <c r="F149" s="5">
        <v>51320.156173743293</v>
      </c>
      <c r="G149" s="5">
        <v>59880.096000000005</v>
      </c>
      <c r="H149" s="5">
        <f t="shared" si="13"/>
        <v>-8559.939826256712</v>
      </c>
      <c r="I149" s="19"/>
      <c r="J149" s="54"/>
      <c r="K149" s="20"/>
      <c r="L149" s="20"/>
      <c r="M149" s="19"/>
      <c r="N149" s="19"/>
      <c r="O149" s="19"/>
      <c r="P149" s="19"/>
      <c r="Q149" s="19"/>
      <c r="R149" s="19"/>
    </row>
    <row r="150" spans="1:18" ht="24.95" customHeight="1" x14ac:dyDescent="0.25">
      <c r="A150" s="2" t="s">
        <v>42</v>
      </c>
      <c r="B150" s="3">
        <v>133</v>
      </c>
      <c r="C150" s="3">
        <v>146.19999999999999</v>
      </c>
      <c r="D150" s="4">
        <f t="shared" si="11"/>
        <v>65.277664747520561</v>
      </c>
      <c r="E150" s="5">
        <v>55152.72</v>
      </c>
      <c r="F150" s="5">
        <v>42860.009119927046</v>
      </c>
      <c r="G150" s="5">
        <v>55152.72</v>
      </c>
      <c r="H150" s="5">
        <f t="shared" si="13"/>
        <v>-12292.710880072955</v>
      </c>
      <c r="I150" s="19"/>
      <c r="J150" s="54"/>
      <c r="K150" s="20"/>
      <c r="L150" s="20"/>
      <c r="M150" s="19"/>
      <c r="N150" s="19"/>
      <c r="O150" s="19"/>
      <c r="P150" s="19"/>
      <c r="Q150" s="19"/>
      <c r="R150" s="19"/>
    </row>
    <row r="151" spans="1:18" ht="24.95" customHeight="1" x14ac:dyDescent="0.25">
      <c r="A151" s="2" t="s">
        <v>115</v>
      </c>
      <c r="B151" s="3">
        <v>71.400000000000006</v>
      </c>
      <c r="C151" s="3">
        <v>87</v>
      </c>
      <c r="D151" s="4">
        <f t="shared" si="11"/>
        <v>62.517732371236576</v>
      </c>
      <c r="E151" s="5">
        <v>52592.057999999997</v>
      </c>
      <c r="F151" s="5">
        <v>41047.89272030651</v>
      </c>
      <c r="G151" s="5">
        <v>52592.057999999997</v>
      </c>
      <c r="H151" s="5">
        <f t="shared" si="13"/>
        <v>-11544.165279693487</v>
      </c>
      <c r="I151" s="19"/>
      <c r="J151" s="54"/>
      <c r="K151" s="20"/>
      <c r="L151" s="20"/>
      <c r="M151" s="19"/>
      <c r="N151" s="19"/>
      <c r="O151" s="19"/>
      <c r="P151" s="19"/>
      <c r="Q151" s="19"/>
      <c r="R151" s="19"/>
    </row>
    <row r="152" spans="1:18" ht="24.95" customHeight="1" x14ac:dyDescent="0.25">
      <c r="A152" s="2" t="s">
        <v>111</v>
      </c>
      <c r="B152" s="3">
        <v>31.8</v>
      </c>
      <c r="C152" s="3">
        <v>32.700000000000003</v>
      </c>
      <c r="D152" s="4">
        <f t="shared" si="11"/>
        <v>80.595557575102092</v>
      </c>
      <c r="E152" s="5">
        <v>57940</v>
      </c>
      <c r="F152" s="5">
        <v>52917.431192660537</v>
      </c>
      <c r="G152" s="5">
        <v>57940</v>
      </c>
      <c r="H152" s="5">
        <f t="shared" si="13"/>
        <v>-5022.5688073394631</v>
      </c>
      <c r="I152" s="19"/>
      <c r="J152" s="54"/>
      <c r="K152" s="20"/>
      <c r="L152" s="20"/>
      <c r="M152" s="19"/>
      <c r="N152" s="19"/>
      <c r="O152" s="19"/>
      <c r="P152" s="19"/>
      <c r="Q152" s="19"/>
      <c r="R152" s="19"/>
    </row>
    <row r="153" spans="1:18" ht="24.95" customHeight="1" x14ac:dyDescent="0.25">
      <c r="A153" s="2" t="s">
        <v>43</v>
      </c>
      <c r="B153" s="3">
        <v>91.1</v>
      </c>
      <c r="C153" s="3">
        <v>92.6</v>
      </c>
      <c r="D153" s="4">
        <f t="shared" si="11"/>
        <v>95.340997411790724</v>
      </c>
      <c r="E153" s="5">
        <v>64673.13</v>
      </c>
      <c r="F153" s="5">
        <v>62598.992080633558</v>
      </c>
      <c r="G153" s="5">
        <v>64673.13</v>
      </c>
      <c r="H153" s="5">
        <f t="shared" si="13"/>
        <v>-2074.1379193664397</v>
      </c>
      <c r="I153" s="19"/>
      <c r="J153" s="54"/>
      <c r="K153" s="20"/>
      <c r="L153" s="20"/>
      <c r="M153" s="19"/>
      <c r="N153" s="19"/>
      <c r="O153" s="19"/>
      <c r="P153" s="19"/>
      <c r="Q153" s="19"/>
      <c r="R153" s="19"/>
    </row>
    <row r="154" spans="1:18" ht="24.95" customHeight="1" x14ac:dyDescent="0.25">
      <c r="A154" s="2" t="s">
        <v>44</v>
      </c>
      <c r="B154" s="3">
        <v>102</v>
      </c>
      <c r="C154" s="3">
        <v>107.4</v>
      </c>
      <c r="D154" s="4">
        <f t="shared" si="11"/>
        <v>80.097820432832194</v>
      </c>
      <c r="E154" s="5">
        <v>58041.671999999999</v>
      </c>
      <c r="F154" s="5">
        <v>52590.626939788955</v>
      </c>
      <c r="G154" s="5">
        <v>58041.671999999999</v>
      </c>
      <c r="H154" s="5">
        <f t="shared" si="13"/>
        <v>-5451.0450602110432</v>
      </c>
      <c r="I154" s="19"/>
      <c r="J154" s="54"/>
      <c r="K154" s="20"/>
      <c r="L154" s="20"/>
      <c r="M154" s="19"/>
      <c r="N154" s="19"/>
      <c r="O154" s="19"/>
      <c r="P154" s="19"/>
      <c r="Q154" s="19"/>
      <c r="R154" s="19"/>
    </row>
    <row r="155" spans="1:18" ht="24.95" customHeight="1" x14ac:dyDescent="0.25">
      <c r="A155" s="2" t="s">
        <v>45</v>
      </c>
      <c r="B155" s="3">
        <v>1.1000000000000001</v>
      </c>
      <c r="C155" s="3">
        <v>0</v>
      </c>
      <c r="D155" s="4">
        <f t="shared" si="11"/>
        <v>0</v>
      </c>
      <c r="E155" s="5">
        <v>55415.352000000006</v>
      </c>
      <c r="F155" s="5">
        <v>0</v>
      </c>
      <c r="G155" s="5">
        <v>55415.352000000006</v>
      </c>
      <c r="H155" s="5">
        <f t="shared" si="13"/>
        <v>-55415.352000000006</v>
      </c>
      <c r="I155" s="19"/>
      <c r="J155" s="54"/>
      <c r="K155" s="20"/>
      <c r="L155" s="20"/>
      <c r="M155" s="19"/>
      <c r="N155" s="19"/>
      <c r="O155" s="19"/>
      <c r="P155" s="19"/>
      <c r="Q155" s="19"/>
      <c r="R155" s="19"/>
    </row>
    <row r="156" spans="1:18" ht="24.95" customHeight="1" x14ac:dyDescent="0.25">
      <c r="A156" s="2" t="s">
        <v>46</v>
      </c>
      <c r="B156" s="3">
        <v>106.8</v>
      </c>
      <c r="C156" s="3">
        <v>101</v>
      </c>
      <c r="D156" s="4">
        <f t="shared" si="11"/>
        <v>68.189629892350482</v>
      </c>
      <c r="E156" s="5">
        <v>54627.456000000006</v>
      </c>
      <c r="F156" s="5">
        <v>44771.947194719476</v>
      </c>
      <c r="G156" s="5">
        <v>54627.456000000006</v>
      </c>
      <c r="H156" s="5">
        <f t="shared" si="13"/>
        <v>-9855.5088052805295</v>
      </c>
      <c r="I156" s="19"/>
      <c r="J156" s="54"/>
      <c r="K156" s="20"/>
      <c r="L156" s="20"/>
      <c r="M156" s="19"/>
      <c r="N156" s="19"/>
      <c r="O156" s="19"/>
      <c r="P156" s="19"/>
      <c r="Q156" s="19"/>
      <c r="R156" s="19"/>
    </row>
    <row r="157" spans="1:18" ht="24.95" customHeight="1" x14ac:dyDescent="0.25">
      <c r="A157" s="2" t="s">
        <v>47</v>
      </c>
      <c r="B157" s="3">
        <v>169.7</v>
      </c>
      <c r="C157" s="3">
        <v>173.9</v>
      </c>
      <c r="D157" s="4">
        <f t="shared" si="11"/>
        <v>62.182920747902536</v>
      </c>
      <c r="E157" s="5">
        <v>54167.85</v>
      </c>
      <c r="F157" s="5">
        <v>40828.062104657845</v>
      </c>
      <c r="G157" s="5">
        <v>54167.85</v>
      </c>
      <c r="H157" s="5">
        <f t="shared" si="13"/>
        <v>-13339.787895342153</v>
      </c>
      <c r="I157" s="19"/>
      <c r="J157" s="54"/>
      <c r="K157" s="20"/>
      <c r="L157" s="20"/>
      <c r="M157" s="19"/>
      <c r="N157" s="19"/>
      <c r="O157" s="19"/>
      <c r="P157" s="19"/>
      <c r="Q157" s="19"/>
      <c r="R157" s="19"/>
    </row>
    <row r="158" spans="1:18" ht="24.95" customHeight="1" x14ac:dyDescent="0.25">
      <c r="A158" s="2" t="s">
        <v>48</v>
      </c>
      <c r="B158" s="3">
        <v>24.3</v>
      </c>
      <c r="C158" s="3">
        <v>22.6</v>
      </c>
      <c r="D158" s="4">
        <f t="shared" si="11"/>
        <v>83.708994970002337</v>
      </c>
      <c r="E158" s="5">
        <v>53839.56</v>
      </c>
      <c r="F158" s="5">
        <v>54961.651917404131</v>
      </c>
      <c r="G158" s="5">
        <v>53839.56</v>
      </c>
      <c r="H158" s="5">
        <f t="shared" si="13"/>
        <v>1122.0919174041337</v>
      </c>
      <c r="I158" s="19"/>
      <c r="J158" s="54"/>
      <c r="K158" s="20"/>
      <c r="L158" s="20"/>
      <c r="M158" s="19"/>
      <c r="N158" s="19"/>
      <c r="O158" s="19"/>
      <c r="P158" s="19"/>
      <c r="Q158" s="19"/>
      <c r="R158" s="19"/>
    </row>
    <row r="159" spans="1:18" ht="24.95" customHeight="1" x14ac:dyDescent="0.25">
      <c r="A159" s="2" t="s">
        <v>112</v>
      </c>
      <c r="B159" s="3">
        <v>23</v>
      </c>
      <c r="C159" s="3">
        <v>23.3</v>
      </c>
      <c r="D159" s="4">
        <f t="shared" si="11"/>
        <v>82.205137115109537</v>
      </c>
      <c r="E159" s="5">
        <v>55152.72</v>
      </c>
      <c r="F159" s="5">
        <v>53974.248927038621</v>
      </c>
      <c r="G159" s="5">
        <v>55152.72</v>
      </c>
      <c r="H159" s="5">
        <f t="shared" si="13"/>
        <v>-1178.4710729613798</v>
      </c>
      <c r="I159" s="19"/>
      <c r="J159" s="54"/>
      <c r="K159" s="20"/>
      <c r="L159" s="20"/>
      <c r="M159" s="19"/>
      <c r="N159" s="19"/>
      <c r="O159" s="19"/>
      <c r="P159" s="19"/>
      <c r="Q159" s="19"/>
      <c r="R159" s="19"/>
    </row>
    <row r="160" spans="1:18" ht="24.95" customHeight="1" x14ac:dyDescent="0.25">
      <c r="A160" s="2" t="s">
        <v>49</v>
      </c>
      <c r="B160" s="3">
        <v>78.7</v>
      </c>
      <c r="C160" s="3">
        <v>80.099999999999994</v>
      </c>
      <c r="D160" s="4">
        <f t="shared" si="11"/>
        <v>99.004809179870222</v>
      </c>
      <c r="E160" s="5">
        <v>65001.42</v>
      </c>
      <c r="F160" s="5">
        <v>65004.57761131919</v>
      </c>
      <c r="G160" s="5">
        <v>65001.42</v>
      </c>
      <c r="H160" s="5">
        <f t="shared" si="13"/>
        <v>3.1576113191913464</v>
      </c>
      <c r="I160" s="19"/>
      <c r="J160" s="54"/>
      <c r="K160" s="20"/>
      <c r="L160" s="20"/>
      <c r="M160" s="19"/>
      <c r="N160" s="19"/>
      <c r="O160" s="19"/>
      <c r="P160" s="19"/>
      <c r="Q160" s="19"/>
      <c r="R160" s="19"/>
    </row>
    <row r="161" spans="1:18" ht="24.95" customHeight="1" x14ac:dyDescent="0.25">
      <c r="A161" s="2" t="s">
        <v>50</v>
      </c>
      <c r="B161" s="3">
        <v>119.8</v>
      </c>
      <c r="C161" s="3">
        <v>118.1</v>
      </c>
      <c r="D161" s="4">
        <f t="shared" si="11"/>
        <v>108.8978359428277</v>
      </c>
      <c r="E161" s="5">
        <v>70254.06</v>
      </c>
      <c r="F161" s="5">
        <v>71500.141123341804</v>
      </c>
      <c r="G161" s="5">
        <v>70254.06</v>
      </c>
      <c r="H161" s="5">
        <f t="shared" si="13"/>
        <v>1246.0811233418062</v>
      </c>
      <c r="I161" s="19"/>
      <c r="J161" s="54"/>
      <c r="K161" s="20"/>
      <c r="L161" s="20"/>
      <c r="M161" s="19"/>
      <c r="N161" s="19"/>
      <c r="O161" s="19"/>
      <c r="P161" s="19"/>
      <c r="Q161" s="19"/>
      <c r="R161" s="19"/>
    </row>
    <row r="162" spans="1:18" ht="24.95" customHeight="1" x14ac:dyDescent="0.25">
      <c r="A162" s="2" t="s">
        <v>51</v>
      </c>
      <c r="B162" s="3">
        <v>69.7</v>
      </c>
      <c r="C162" s="3">
        <v>66.8</v>
      </c>
      <c r="D162" s="4">
        <f t="shared" si="11"/>
        <v>80.257712361684995</v>
      </c>
      <c r="E162" s="5">
        <v>55940.616000000002</v>
      </c>
      <c r="F162" s="5">
        <v>52695.608782435134</v>
      </c>
      <c r="G162" s="5">
        <v>55940.616000000002</v>
      </c>
      <c r="H162" s="5">
        <f t="shared" si="13"/>
        <v>-3245.0072175648675</v>
      </c>
      <c r="I162" s="19"/>
      <c r="J162" s="54"/>
      <c r="K162" s="20"/>
      <c r="L162" s="20"/>
      <c r="M162" s="19"/>
      <c r="N162" s="19"/>
      <c r="O162" s="19"/>
      <c r="P162" s="19"/>
      <c r="Q162" s="19"/>
      <c r="R162" s="19"/>
    </row>
    <row r="163" spans="1:18" ht="37.5" customHeight="1" x14ac:dyDescent="0.25">
      <c r="A163" s="2" t="s">
        <v>52</v>
      </c>
      <c r="B163" s="3">
        <v>320.8</v>
      </c>
      <c r="C163" s="3">
        <v>346.9</v>
      </c>
      <c r="D163" s="4">
        <f t="shared" si="11"/>
        <v>86.486692987471798</v>
      </c>
      <c r="E163" s="5">
        <v>62375.1</v>
      </c>
      <c r="F163" s="5">
        <v>56785.43288171423</v>
      </c>
      <c r="G163" s="5">
        <v>62375.1</v>
      </c>
      <c r="H163" s="5">
        <f t="shared" si="13"/>
        <v>-5589.6671182857681</v>
      </c>
      <c r="I163" s="19"/>
      <c r="J163" s="54"/>
      <c r="K163" s="20"/>
      <c r="L163" s="20"/>
      <c r="M163" s="19"/>
      <c r="N163" s="19"/>
      <c r="O163" s="19"/>
      <c r="P163" s="19"/>
      <c r="Q163" s="19"/>
      <c r="R163" s="19"/>
    </row>
    <row r="164" spans="1:18" ht="24.95" customHeight="1" x14ac:dyDescent="0.25">
      <c r="A164" s="2" t="s">
        <v>53</v>
      </c>
      <c r="B164" s="3">
        <v>98.3</v>
      </c>
      <c r="C164" s="3">
        <v>103.6</v>
      </c>
      <c r="D164" s="4">
        <f t="shared" si="11"/>
        <v>75.958126766862947</v>
      </c>
      <c r="E164" s="5">
        <v>59092.200000000004</v>
      </c>
      <c r="F164" s="5">
        <v>49872.586872586871</v>
      </c>
      <c r="G164" s="5">
        <v>59092.200000000004</v>
      </c>
      <c r="H164" s="5">
        <f t="shared" si="13"/>
        <v>-9219.613127413133</v>
      </c>
      <c r="I164" s="19"/>
      <c r="J164" s="54"/>
      <c r="K164" s="20"/>
      <c r="L164" s="20"/>
      <c r="M164" s="19"/>
      <c r="N164" s="19"/>
      <c r="O164" s="19"/>
      <c r="P164" s="19"/>
      <c r="Q164" s="19"/>
      <c r="R164" s="19"/>
    </row>
    <row r="165" spans="1:18" ht="36.75" customHeight="1" x14ac:dyDescent="0.25">
      <c r="A165" s="2" t="s">
        <v>54</v>
      </c>
      <c r="B165" s="3">
        <v>303.39999999999998</v>
      </c>
      <c r="C165" s="3">
        <v>338.2</v>
      </c>
      <c r="D165" s="4">
        <f t="shared" si="11"/>
        <v>82.06482231094364</v>
      </c>
      <c r="E165" s="5">
        <v>60733.65</v>
      </c>
      <c r="F165" s="5">
        <v>53882.121032919378</v>
      </c>
      <c r="G165" s="5">
        <v>60733.65</v>
      </c>
      <c r="H165" s="5">
        <f t="shared" si="13"/>
        <v>-6851.5289670806233</v>
      </c>
      <c r="I165" s="19"/>
      <c r="J165" s="54"/>
      <c r="K165" s="20"/>
      <c r="L165" s="20"/>
      <c r="M165" s="19"/>
      <c r="N165" s="19"/>
      <c r="O165" s="19"/>
      <c r="P165" s="19"/>
      <c r="Q165" s="19"/>
      <c r="R165" s="19"/>
    </row>
    <row r="166" spans="1:18" ht="24.95" customHeight="1" x14ac:dyDescent="0.25">
      <c r="A166" s="2" t="s">
        <v>55</v>
      </c>
      <c r="B166" s="3">
        <v>69.900000000000006</v>
      </c>
      <c r="C166" s="3">
        <v>68.599999999999994</v>
      </c>
      <c r="D166" s="4">
        <f t="shared" si="11"/>
        <v>68.193576390970321</v>
      </c>
      <c r="E166" s="5">
        <v>55546.667999999998</v>
      </c>
      <c r="F166" s="5">
        <v>44774.538386783293</v>
      </c>
      <c r="G166" s="5">
        <v>55546.667999999998</v>
      </c>
      <c r="H166" s="5">
        <f t="shared" si="13"/>
        <v>-10772.129613216704</v>
      </c>
      <c r="I166" s="19"/>
      <c r="J166" s="54"/>
      <c r="K166" s="20"/>
      <c r="L166" s="20"/>
      <c r="M166" s="19"/>
      <c r="N166" s="19"/>
      <c r="O166" s="19"/>
      <c r="P166" s="19"/>
      <c r="Q166" s="19"/>
      <c r="R166" s="19"/>
    </row>
    <row r="167" spans="1:18" ht="24.95" customHeight="1" x14ac:dyDescent="0.25">
      <c r="A167" s="2" t="s">
        <v>56</v>
      </c>
      <c r="B167" s="3">
        <v>196.8</v>
      </c>
      <c r="C167" s="3">
        <v>194.4</v>
      </c>
      <c r="D167" s="4">
        <f t="shared" si="11"/>
        <v>94.588270742089122</v>
      </c>
      <c r="E167" s="5">
        <v>68612.61</v>
      </c>
      <c r="F167" s="5">
        <v>62104.766803840874</v>
      </c>
      <c r="G167" s="5">
        <v>68612.61</v>
      </c>
      <c r="H167" s="5">
        <f t="shared" si="13"/>
        <v>-6507.8431961591268</v>
      </c>
      <c r="I167" s="19"/>
      <c r="J167" s="54"/>
      <c r="K167" s="20"/>
      <c r="L167" s="20"/>
      <c r="M167" s="19"/>
      <c r="N167" s="19"/>
      <c r="O167" s="19"/>
      <c r="P167" s="19"/>
      <c r="Q167" s="19"/>
      <c r="R167" s="19"/>
    </row>
    <row r="168" spans="1:18" ht="24.95" customHeight="1" x14ac:dyDescent="0.25">
      <c r="A168" s="2" t="s">
        <v>57</v>
      </c>
      <c r="B168" s="3">
        <v>200.8</v>
      </c>
      <c r="C168" s="3">
        <v>203.4</v>
      </c>
      <c r="D168" s="4">
        <f t="shared" si="11"/>
        <v>93.711612847914992</v>
      </c>
      <c r="E168" s="5">
        <v>68284.320000000007</v>
      </c>
      <c r="F168" s="5">
        <v>61529.170763684029</v>
      </c>
      <c r="G168" s="5">
        <v>68284.320000000007</v>
      </c>
      <c r="H168" s="5">
        <f t="shared" si="13"/>
        <v>-6755.1492363159778</v>
      </c>
      <c r="I168" s="19"/>
      <c r="J168" s="54"/>
      <c r="K168" s="20"/>
      <c r="L168" s="20"/>
      <c r="M168" s="19"/>
      <c r="N168" s="19"/>
      <c r="O168" s="19"/>
      <c r="P168" s="19"/>
      <c r="Q168" s="19"/>
      <c r="R168" s="19"/>
    </row>
    <row r="169" spans="1:18" ht="24.95" customHeight="1" x14ac:dyDescent="0.25">
      <c r="A169" s="2" t="s">
        <v>58</v>
      </c>
      <c r="B169" s="3">
        <v>96.9</v>
      </c>
      <c r="C169" s="3">
        <v>98.2</v>
      </c>
      <c r="D169" s="4">
        <f t="shared" si="11"/>
        <v>85.669395882306219</v>
      </c>
      <c r="E169" s="5">
        <v>66117.606000000014</v>
      </c>
      <c r="F169" s="5">
        <v>56248.811948404618</v>
      </c>
      <c r="G169" s="5">
        <v>66117.606000000014</v>
      </c>
      <c r="H169" s="5">
        <f t="shared" si="13"/>
        <v>-9868.794051595396</v>
      </c>
      <c r="I169" s="19"/>
      <c r="J169" s="54"/>
      <c r="K169" s="20"/>
      <c r="L169" s="20"/>
      <c r="M169" s="19"/>
      <c r="N169" s="19"/>
      <c r="O169" s="19"/>
      <c r="P169" s="19"/>
      <c r="Q169" s="19"/>
      <c r="R169" s="19"/>
    </row>
    <row r="170" spans="1:18" ht="24.95" customHeight="1" x14ac:dyDescent="0.25">
      <c r="A170" s="2" t="s">
        <v>140</v>
      </c>
      <c r="B170" s="3">
        <v>13.7</v>
      </c>
      <c r="C170" s="3">
        <v>16.8</v>
      </c>
      <c r="D170" s="4">
        <f t="shared" si="11"/>
        <v>91.068340177359644</v>
      </c>
      <c r="E170" s="5">
        <v>62375.1</v>
      </c>
      <c r="F170" s="5">
        <v>59793.650793650791</v>
      </c>
      <c r="G170" s="5">
        <v>62375.1</v>
      </c>
      <c r="H170" s="5">
        <f t="shared" si="13"/>
        <v>-2581.4492063492071</v>
      </c>
      <c r="I170" s="19"/>
      <c r="J170" s="54"/>
      <c r="K170" s="20"/>
      <c r="L170" s="20"/>
      <c r="M170" s="19"/>
      <c r="N170" s="19"/>
      <c r="O170" s="19"/>
      <c r="P170" s="19"/>
      <c r="Q170" s="19"/>
      <c r="R170" s="19"/>
    </row>
    <row r="171" spans="1:18" ht="24.95" customHeight="1" x14ac:dyDescent="0.25">
      <c r="A171" s="2" t="s">
        <v>59</v>
      </c>
      <c r="B171" s="3">
        <v>144.19999999999999</v>
      </c>
      <c r="C171" s="3">
        <v>124.2</v>
      </c>
      <c r="D171" s="4">
        <f t="shared" si="11"/>
        <v>91.066646738748247</v>
      </c>
      <c r="E171" s="5">
        <v>64738.788</v>
      </c>
      <c r="F171" s="5">
        <v>59792.538915727324</v>
      </c>
      <c r="G171" s="5">
        <v>64738.788</v>
      </c>
      <c r="H171" s="5">
        <f t="shared" si="13"/>
        <v>-4946.2490842726766</v>
      </c>
      <c r="I171" s="19"/>
      <c r="J171" s="54"/>
      <c r="K171" s="20"/>
      <c r="L171" s="20"/>
      <c r="M171" s="19"/>
      <c r="N171" s="19"/>
      <c r="O171" s="19"/>
      <c r="P171" s="19"/>
      <c r="Q171" s="19"/>
      <c r="R171" s="19"/>
    </row>
    <row r="172" spans="1:18" ht="24.95" customHeight="1" x14ac:dyDescent="0.25">
      <c r="A172" s="2" t="s">
        <v>60</v>
      </c>
      <c r="B172" s="3">
        <v>139.6</v>
      </c>
      <c r="C172" s="3">
        <v>133.80000000000001</v>
      </c>
      <c r="D172" s="4">
        <f t="shared" si="11"/>
        <v>85.647870213550732</v>
      </c>
      <c r="E172" s="5">
        <v>65329.71</v>
      </c>
      <c r="F172" s="5">
        <v>56234.678624813139</v>
      </c>
      <c r="G172" s="5">
        <v>65329.71</v>
      </c>
      <c r="H172" s="5">
        <f t="shared" si="13"/>
        <v>-9095.0313751868598</v>
      </c>
      <c r="I172" s="19"/>
      <c r="J172" s="54"/>
      <c r="K172" s="20"/>
      <c r="L172" s="20"/>
      <c r="M172" s="19"/>
      <c r="N172" s="19"/>
      <c r="O172" s="19"/>
      <c r="P172" s="19"/>
      <c r="Q172" s="19"/>
      <c r="R172" s="19"/>
    </row>
    <row r="173" spans="1:18" ht="24.95" customHeight="1" x14ac:dyDescent="0.25">
      <c r="A173" s="2" t="s">
        <v>61</v>
      </c>
      <c r="B173" s="3">
        <v>332.5</v>
      </c>
      <c r="C173" s="3">
        <v>319</v>
      </c>
      <c r="D173" s="4">
        <f t="shared" si="11"/>
        <v>108.73433544831099</v>
      </c>
      <c r="E173" s="5">
        <v>70910.64</v>
      </c>
      <c r="F173" s="5">
        <v>71392.789968652025</v>
      </c>
      <c r="G173" s="5">
        <v>70910.64</v>
      </c>
      <c r="H173" s="5">
        <f t="shared" si="13"/>
        <v>482.14996865202556</v>
      </c>
      <c r="I173" s="19"/>
      <c r="J173" s="54"/>
      <c r="K173" s="20"/>
      <c r="L173" s="20"/>
      <c r="M173" s="19"/>
      <c r="N173" s="19"/>
      <c r="O173" s="19"/>
      <c r="P173" s="19"/>
      <c r="Q173" s="19"/>
      <c r="R173" s="19"/>
    </row>
    <row r="174" spans="1:18" ht="31.5" customHeight="1" x14ac:dyDescent="0.25">
      <c r="A174" s="2" t="s">
        <v>116</v>
      </c>
      <c r="B174" s="3">
        <v>1.1000000000000001</v>
      </c>
      <c r="C174" s="3">
        <v>0</v>
      </c>
      <c r="D174" s="4">
        <f t="shared" si="11"/>
        <v>0</v>
      </c>
      <c r="E174" s="5">
        <v>55612.326000000001</v>
      </c>
      <c r="F174" s="5">
        <v>0</v>
      </c>
      <c r="G174" s="5">
        <v>55612.326000000001</v>
      </c>
      <c r="H174" s="5">
        <f t="shared" si="13"/>
        <v>-55612.326000000001</v>
      </c>
      <c r="I174" s="19"/>
      <c r="J174" s="54"/>
      <c r="K174" s="20"/>
      <c r="L174" s="20"/>
      <c r="M174" s="19"/>
      <c r="N174" s="19"/>
      <c r="O174" s="19"/>
      <c r="P174" s="19"/>
      <c r="Q174" s="19"/>
      <c r="R174" s="19"/>
    </row>
    <row r="175" spans="1:18" ht="24.95" customHeight="1" x14ac:dyDescent="0.25">
      <c r="A175" s="2" t="s">
        <v>113</v>
      </c>
      <c r="B175" s="3">
        <v>36.9</v>
      </c>
      <c r="C175" s="3">
        <v>35.6</v>
      </c>
      <c r="D175" s="4">
        <f t="shared" si="11"/>
        <v>70.048599353157087</v>
      </c>
      <c r="E175" s="5">
        <v>55809.299999999996</v>
      </c>
      <c r="F175" s="5">
        <v>45992.509363295881</v>
      </c>
      <c r="G175" s="5">
        <v>55809.299999999996</v>
      </c>
      <c r="H175" s="5">
        <f t="shared" si="13"/>
        <v>-9816.7906367041141</v>
      </c>
      <c r="I175" s="19"/>
      <c r="J175" s="54"/>
      <c r="K175" s="20"/>
      <c r="L175" s="20"/>
      <c r="M175" s="19"/>
      <c r="N175" s="19"/>
      <c r="O175" s="19"/>
      <c r="P175" s="19"/>
      <c r="Q175" s="19"/>
      <c r="R175" s="19"/>
    </row>
    <row r="176" spans="1:18" ht="62.25" customHeight="1" x14ac:dyDescent="0.25">
      <c r="A176" s="7" t="s">
        <v>85</v>
      </c>
      <c r="B176" s="8">
        <f>SUM(B118:B175)</f>
        <v>7059.6</v>
      </c>
      <c r="C176" s="8">
        <f>SUM(C118:C175)</f>
        <v>7162.4</v>
      </c>
      <c r="D176" s="9">
        <f t="shared" si="11"/>
        <v>95.493466142739649</v>
      </c>
      <c r="E176" s="53">
        <f>ROUND((B118*E118+B119*E119+B120*E120+B121*E121+B122*E122+B123*E123+B124*E124+B125*E125+B126*E126+B127*E127+B128*E128+B129*E129+B130*E130+B131*E131+B132*E132+B133*E133+B134*E134+B135*E135+B136*E136+B137*E137+B138*E138+B139*E139+B140*E140+B141*E141+B142*E142+B143*E143+B144*E144+B145*E145+B146*E146+B147*E147+B148*E148+B149*E149+B150*E150+B151*E151+B152*E152+B153*E153+B154*E154+B155*E155+B156*E156+B157*E157+B158*E158+B159*E159+B160*E160+B161*E161+B162*E162+B163*E163+B164*E164+B165*E165+B166*E166+B167*E167+B168*E168+B169*E169+B170*E170+B171*E171+B172*E172+B173*E173+B174*E174+B175*E175)/B176,1)</f>
        <v>65719.7</v>
      </c>
      <c r="F176" s="53">
        <f>ROUND((C118*F118+C119*F119+C120*F120+C121*F121+C122*F122+C123*F123+C124*F124+C125*F125+C126*F126+C127*F127+C128*F128+C129*F129+C130*F130+C131*F131+C132*F132+C133*F133+C134*F134+C135*F135+C136*F136+C137*F137+C138*F138+C139*F139+C140*F140+C141*F141+C142*F142+C143*F143+C144*F144+C145*F145+C146*F146+C147*F147+C148*F148+C149*F149+C150*F150+C151*F151+C152*F152+C153*F153+C154*F154+C155*F155+C156*F156+C157*F157+C158*F158+C159*F159+C160*F160+C161*F161+C162*F162+C163*F163+C164*F164+C165*F165+C166*F166+C167*F167+C168*F168+C169*F169+C170*F170+C171*F171+C172*F172+C173*F173+C174*F174+C175*F175)/C176,1)</f>
        <v>62699.1</v>
      </c>
      <c r="G176" s="53">
        <f>ROUND((B118*G118+B119*G119+B120*G120+B121*G121+B122*G122+B123*G123+B124*G124+B125*G125+B126*G126+B127*G127+B128*G128+B129*G129+B130*G130+B131*G131+B132*G132+B133*G133+B134*G134+B135*G135+B136*G136+B137*G137+B138*G138+B139*G139+B140*G140+B141*G141+B142*G142+B143*G143+B144*G144+B145*G145+B146*G146+B147*G147+B148*G148+B149*G149+B150*G150+B151*G151+B152*G152+B153*G153+B154*G154+B155*G155+B156*G156+B157*G157+B158*G158+B159*G159+B160*G160+B161*G161+B162*G162+B163*G163+B164*G164+B165*G165+B166*G166+B167*G167+B168*G168+B169*G169+B170*G170+B171*G171+B172*G172+B173*G173+B174*G174+B175*G175)/B176,1)</f>
        <v>65719.7</v>
      </c>
      <c r="H176" s="53">
        <f t="shared" si="12"/>
        <v>-3020.5999999999985</v>
      </c>
      <c r="I176" s="19"/>
      <c r="J176" s="48"/>
      <c r="K176" s="49"/>
      <c r="L176" s="19"/>
      <c r="M176" s="19"/>
      <c r="N176" s="19"/>
      <c r="O176" s="19"/>
      <c r="P176" s="19"/>
      <c r="Q176" s="19"/>
      <c r="R176" s="19"/>
    </row>
    <row r="177" spans="1:18" s="47" customFormat="1" ht="24.95" customHeight="1" x14ac:dyDescent="0.25">
      <c r="A177" s="95" t="s">
        <v>138</v>
      </c>
      <c r="B177" s="96"/>
      <c r="C177" s="96"/>
      <c r="D177" s="96"/>
      <c r="E177" s="96"/>
      <c r="F177" s="96"/>
      <c r="G177" s="96"/>
      <c r="H177" s="97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s="47" customFormat="1" ht="24.95" customHeight="1" x14ac:dyDescent="0.25">
      <c r="A178" s="58" t="s">
        <v>86</v>
      </c>
      <c r="B178" s="73"/>
      <c r="C178" s="73"/>
      <c r="D178" s="70"/>
      <c r="E178" s="66"/>
      <c r="F178" s="66"/>
      <c r="G178" s="66"/>
      <c r="H178" s="66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s="47" customFormat="1" ht="24.95" customHeight="1" x14ac:dyDescent="0.25">
      <c r="A179" s="68" t="s">
        <v>87</v>
      </c>
      <c r="B179" s="69">
        <v>2</v>
      </c>
      <c r="C179" s="69">
        <v>2</v>
      </c>
      <c r="D179" s="70">
        <f t="shared" ref="D179:D180" si="14">F179/$I$2*100</f>
        <v>81.406683115538087</v>
      </c>
      <c r="E179" s="71">
        <v>54173.1</v>
      </c>
      <c r="F179" s="71">
        <v>53450</v>
      </c>
      <c r="G179" s="71">
        <v>54173.1</v>
      </c>
      <c r="H179" s="71">
        <f t="shared" ref="H179:H180" si="15">F179-G179</f>
        <v>-723.09999999999854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s="50" customFormat="1" ht="24.95" customHeight="1" x14ac:dyDescent="0.25">
      <c r="A180" s="58" t="s">
        <v>88</v>
      </c>
      <c r="B180" s="73">
        <v>2</v>
      </c>
      <c r="C180" s="73">
        <v>2</v>
      </c>
      <c r="D180" s="73">
        <f t="shared" si="14"/>
        <v>81.406683115538087</v>
      </c>
      <c r="E180" s="66">
        <v>54173.1</v>
      </c>
      <c r="F180" s="66">
        <f>F179</f>
        <v>53450</v>
      </c>
      <c r="G180" s="66">
        <v>54173.1</v>
      </c>
      <c r="H180" s="66">
        <f t="shared" si="15"/>
        <v>-723.09999999999854</v>
      </c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s="47" customFormat="1" ht="24.95" customHeight="1" x14ac:dyDescent="0.25">
      <c r="A181" s="58" t="s">
        <v>89</v>
      </c>
      <c r="B181" s="69"/>
      <c r="C181" s="69"/>
      <c r="D181" s="69"/>
      <c r="E181" s="71"/>
      <c r="F181" s="71"/>
      <c r="G181" s="71"/>
      <c r="H181" s="71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s="47" customFormat="1" ht="24.95" customHeight="1" x14ac:dyDescent="0.25">
      <c r="A182" s="68" t="s">
        <v>148</v>
      </c>
      <c r="B182" s="69">
        <v>0.5</v>
      </c>
      <c r="C182" s="69">
        <v>0</v>
      </c>
      <c r="D182" s="70">
        <f t="shared" ref="D182:D183" si="16">F182/$I$2*100</f>
        <v>0</v>
      </c>
      <c r="E182" s="71">
        <v>30262.7</v>
      </c>
      <c r="F182" s="71">
        <v>0</v>
      </c>
      <c r="G182" s="71">
        <v>30262.7</v>
      </c>
      <c r="H182" s="71">
        <f t="shared" ref="H182:H183" si="17">F182-G182</f>
        <v>-30262.7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s="50" customFormat="1" ht="24.95" customHeight="1" x14ac:dyDescent="0.25">
      <c r="A183" s="58" t="s">
        <v>88</v>
      </c>
      <c r="B183" s="73">
        <v>0.5</v>
      </c>
      <c r="C183" s="73">
        <v>0</v>
      </c>
      <c r="D183" s="73">
        <f t="shared" si="16"/>
        <v>0</v>
      </c>
      <c r="E183" s="66">
        <v>30262.7</v>
      </c>
      <c r="F183" s="66">
        <f>F182</f>
        <v>0</v>
      </c>
      <c r="G183" s="66">
        <v>30262.7</v>
      </c>
      <c r="H183" s="66">
        <f t="shared" si="17"/>
        <v>-30262.7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s="50" customFormat="1" ht="24.95" customHeight="1" x14ac:dyDescent="0.25">
      <c r="A184" s="58" t="s">
        <v>131</v>
      </c>
      <c r="B184" s="74"/>
      <c r="C184" s="74"/>
      <c r="D184" s="73"/>
      <c r="E184" s="75"/>
      <c r="F184" s="75"/>
      <c r="G184" s="75"/>
      <c r="H184" s="75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s="47" customFormat="1" ht="18" customHeight="1" x14ac:dyDescent="0.25">
      <c r="A185" s="68" t="s">
        <v>119</v>
      </c>
      <c r="B185" s="69">
        <v>5.5</v>
      </c>
      <c r="C185" s="69">
        <v>6</v>
      </c>
      <c r="D185" s="70">
        <f t="shared" ref="D185:D199" si="18">F185/$I$2*100</f>
        <v>87.608855314237772</v>
      </c>
      <c r="E185" s="71">
        <v>57522</v>
      </c>
      <c r="F185" s="71">
        <v>57522.222222222234</v>
      </c>
      <c r="G185" s="71">
        <v>57522</v>
      </c>
      <c r="H185" s="71">
        <f t="shared" ref="H185:H199" si="19">F185-G185</f>
        <v>0.22222222223354038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s="47" customFormat="1" ht="18" customHeight="1" x14ac:dyDescent="0.25">
      <c r="A186" s="68" t="s">
        <v>186</v>
      </c>
      <c r="B186" s="69">
        <v>0.9</v>
      </c>
      <c r="C186" s="69">
        <v>0.8</v>
      </c>
      <c r="D186" s="70"/>
      <c r="E186" s="71">
        <v>57522</v>
      </c>
      <c r="F186" s="71">
        <v>82749.999999999985</v>
      </c>
      <c r="G186" s="71">
        <v>57522</v>
      </c>
      <c r="H186" s="71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s="47" customFormat="1" ht="18" customHeight="1" x14ac:dyDescent="0.25">
      <c r="A187" s="68" t="s">
        <v>122</v>
      </c>
      <c r="B187" s="69">
        <v>0.9</v>
      </c>
      <c r="C187" s="69">
        <v>1</v>
      </c>
      <c r="D187" s="70">
        <f t="shared" si="18"/>
        <v>73.512240194137306</v>
      </c>
      <c r="E187" s="71">
        <v>57522</v>
      </c>
      <c r="F187" s="71">
        <v>48266.666666666672</v>
      </c>
      <c r="G187" s="71">
        <v>57522</v>
      </c>
      <c r="H187" s="71">
        <f t="shared" si="19"/>
        <v>-9255.3333333333285</v>
      </c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s="47" customFormat="1" ht="18" customHeight="1" x14ac:dyDescent="0.25">
      <c r="A188" s="68" t="s">
        <v>185</v>
      </c>
      <c r="B188" s="69">
        <v>0.9</v>
      </c>
      <c r="C188" s="69">
        <v>1</v>
      </c>
      <c r="D188" s="70">
        <f t="shared" si="18"/>
        <v>94.428706326723315</v>
      </c>
      <c r="E188" s="71">
        <v>62000</v>
      </c>
      <c r="F188" s="71">
        <v>62000</v>
      </c>
      <c r="G188" s="71">
        <v>62000</v>
      </c>
      <c r="H188" s="71">
        <f t="shared" si="19"/>
        <v>0</v>
      </c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s="47" customFormat="1" ht="18" customHeight="1" x14ac:dyDescent="0.25">
      <c r="A189" s="68" t="s">
        <v>123</v>
      </c>
      <c r="B189" s="69">
        <v>0.9</v>
      </c>
      <c r="C189" s="69">
        <v>1</v>
      </c>
      <c r="D189" s="70">
        <f t="shared" si="18"/>
        <v>87.625778021464754</v>
      </c>
      <c r="E189" s="71">
        <v>57522</v>
      </c>
      <c r="F189" s="71">
        <v>57533.333333333328</v>
      </c>
      <c r="G189" s="71">
        <v>57522</v>
      </c>
      <c r="H189" s="71">
        <f t="shared" si="19"/>
        <v>11.333333333328483</v>
      </c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s="47" customFormat="1" ht="18" customHeight="1" x14ac:dyDescent="0.25">
      <c r="A190" s="68" t="s">
        <v>124</v>
      </c>
      <c r="B190" s="69">
        <v>3.7</v>
      </c>
      <c r="C190" s="69">
        <v>4</v>
      </c>
      <c r="D190" s="70">
        <f t="shared" si="18"/>
        <v>88.958441215591904</v>
      </c>
      <c r="E190" s="71">
        <v>58722.5</v>
      </c>
      <c r="F190" s="71">
        <v>58408.333333333328</v>
      </c>
      <c r="G190" s="71">
        <v>58722.5</v>
      </c>
      <c r="H190" s="71">
        <f t="shared" si="19"/>
        <v>-314.16666666667152</v>
      </c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s="47" customFormat="1" ht="18" customHeight="1" x14ac:dyDescent="0.25">
      <c r="A191" s="68" t="s">
        <v>120</v>
      </c>
      <c r="B191" s="69">
        <v>2.8</v>
      </c>
      <c r="C191" s="69">
        <v>3</v>
      </c>
      <c r="D191" s="70">
        <f t="shared" si="18"/>
        <v>84.308927404970532</v>
      </c>
      <c r="E191" s="71">
        <v>58733.3</v>
      </c>
      <c r="F191" s="71">
        <v>55355.555555555555</v>
      </c>
      <c r="G191" s="71">
        <v>58733.3</v>
      </c>
      <c r="H191" s="71">
        <f t="shared" si="19"/>
        <v>-3377.7444444444482</v>
      </c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s="47" customFormat="1" ht="18" customHeight="1" x14ac:dyDescent="0.25">
      <c r="A192" s="68" t="s">
        <v>125</v>
      </c>
      <c r="B192" s="69">
        <v>1</v>
      </c>
      <c r="C192" s="69">
        <v>1</v>
      </c>
      <c r="D192" s="70">
        <f t="shared" si="18"/>
        <v>87.625778021464754</v>
      </c>
      <c r="E192" s="71">
        <v>58705.3</v>
      </c>
      <c r="F192" s="71">
        <v>57533.333333333328</v>
      </c>
      <c r="G192" s="71">
        <v>58705.3</v>
      </c>
      <c r="H192" s="71">
        <f t="shared" si="19"/>
        <v>-1171.9666666666744</v>
      </c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 s="47" customFormat="1" ht="18" customHeight="1" x14ac:dyDescent="0.25">
      <c r="A193" s="68" t="s">
        <v>126</v>
      </c>
      <c r="B193" s="69">
        <v>1.8</v>
      </c>
      <c r="C193" s="69">
        <v>2</v>
      </c>
      <c r="D193" s="70">
        <f t="shared" si="18"/>
        <v>91.56030745174489</v>
      </c>
      <c r="E193" s="71">
        <v>57522</v>
      </c>
      <c r="F193" s="71">
        <v>60116.666666666664</v>
      </c>
      <c r="G193" s="71">
        <v>57522</v>
      </c>
      <c r="H193" s="71">
        <f t="shared" si="19"/>
        <v>2594.6666666666642</v>
      </c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 s="47" customFormat="1" ht="18" customHeight="1" x14ac:dyDescent="0.25">
      <c r="A194" s="68" t="s">
        <v>127</v>
      </c>
      <c r="B194" s="69">
        <v>1</v>
      </c>
      <c r="C194" s="69">
        <v>1</v>
      </c>
      <c r="D194" s="70">
        <f t="shared" si="18"/>
        <v>84.122777625473404</v>
      </c>
      <c r="E194" s="71">
        <v>57522</v>
      </c>
      <c r="F194" s="71">
        <v>55233.333333333328</v>
      </c>
      <c r="G194" s="71">
        <v>57522</v>
      </c>
      <c r="H194" s="71">
        <f t="shared" si="19"/>
        <v>-2288.6666666666715</v>
      </c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 s="47" customFormat="1" ht="18" customHeight="1" x14ac:dyDescent="0.25">
      <c r="A195" s="68" t="s">
        <v>128</v>
      </c>
      <c r="B195" s="69">
        <v>0.9</v>
      </c>
      <c r="C195" s="69">
        <v>1</v>
      </c>
      <c r="D195" s="70">
        <f t="shared" si="18"/>
        <v>87.575009899783723</v>
      </c>
      <c r="E195" s="71">
        <v>57522</v>
      </c>
      <c r="F195" s="71">
        <v>57500</v>
      </c>
      <c r="G195" s="71">
        <v>57522</v>
      </c>
      <c r="H195" s="71">
        <f t="shared" si="19"/>
        <v>-22</v>
      </c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 s="47" customFormat="1" ht="18" customHeight="1" x14ac:dyDescent="0.25">
      <c r="A196" s="68" t="s">
        <v>147</v>
      </c>
      <c r="B196" s="69">
        <v>1.7</v>
      </c>
      <c r="C196" s="69">
        <v>0.8</v>
      </c>
      <c r="D196" s="70">
        <f t="shared" si="18"/>
        <v>81.482835298059641</v>
      </c>
      <c r="E196" s="71">
        <v>57522</v>
      </c>
      <c r="F196" s="71">
        <v>53500</v>
      </c>
      <c r="G196" s="71">
        <v>57522</v>
      </c>
      <c r="H196" s="71">
        <f t="shared" si="19"/>
        <v>-4022</v>
      </c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s="47" customFormat="1" ht="18" customHeight="1" x14ac:dyDescent="0.25">
      <c r="A197" s="68" t="s">
        <v>129</v>
      </c>
      <c r="B197" s="69">
        <v>1.8</v>
      </c>
      <c r="C197" s="69">
        <v>2</v>
      </c>
      <c r="D197" s="70">
        <f t="shared" si="18"/>
        <v>87.575009899783723</v>
      </c>
      <c r="E197" s="71">
        <v>57522</v>
      </c>
      <c r="F197" s="71">
        <v>57500</v>
      </c>
      <c r="G197" s="71">
        <v>57522</v>
      </c>
      <c r="H197" s="71">
        <f t="shared" si="19"/>
        <v>-22</v>
      </c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s="47" customFormat="1" ht="18" customHeight="1" x14ac:dyDescent="0.25">
      <c r="A198" s="68" t="s">
        <v>130</v>
      </c>
      <c r="B198" s="69">
        <v>2.8</v>
      </c>
      <c r="C198" s="69">
        <v>3</v>
      </c>
      <c r="D198" s="70">
        <f t="shared" si="18"/>
        <v>77.252158491306801</v>
      </c>
      <c r="E198" s="71">
        <v>57522</v>
      </c>
      <c r="F198" s="71">
        <v>50722.222222222219</v>
      </c>
      <c r="G198" s="71">
        <v>57522</v>
      </c>
      <c r="H198" s="71">
        <f t="shared" si="19"/>
        <v>-6799.777777777781</v>
      </c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s="47" customFormat="1" ht="20.45" customHeight="1" x14ac:dyDescent="0.25">
      <c r="A199" s="58" t="s">
        <v>90</v>
      </c>
      <c r="B199" s="73">
        <v>26.6</v>
      </c>
      <c r="C199" s="73">
        <v>27.6</v>
      </c>
      <c r="D199" s="64">
        <f t="shared" si="18"/>
        <v>87.150102794409847</v>
      </c>
      <c r="E199" s="66">
        <v>58012.2</v>
      </c>
      <c r="F199" s="66">
        <v>57221.014492753617</v>
      </c>
      <c r="G199" s="66">
        <v>58012.2</v>
      </c>
      <c r="H199" s="66">
        <f t="shared" si="19"/>
        <v>-791.18550724638044</v>
      </c>
      <c r="I199" s="19"/>
      <c r="J199" s="19"/>
      <c r="K199" s="23"/>
      <c r="L199" s="19"/>
      <c r="M199" s="23"/>
      <c r="N199" s="19"/>
      <c r="O199" s="19"/>
      <c r="P199" s="19"/>
      <c r="Q199" s="19"/>
      <c r="R199" s="19"/>
    </row>
    <row r="200" spans="1:18" s="50" customFormat="1" ht="24.95" customHeight="1" x14ac:dyDescent="0.25">
      <c r="A200" s="58" t="s">
        <v>132</v>
      </c>
      <c r="B200" s="73"/>
      <c r="C200" s="73"/>
      <c r="D200" s="73"/>
      <c r="E200" s="66"/>
      <c r="F200" s="66"/>
      <c r="G200" s="66"/>
      <c r="H200" s="71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 s="50" customFormat="1" ht="34.5" customHeight="1" x14ac:dyDescent="0.25">
      <c r="A201" s="68" t="s">
        <v>146</v>
      </c>
      <c r="B201" s="69">
        <v>1.8</v>
      </c>
      <c r="C201" s="69">
        <v>1.8</v>
      </c>
      <c r="D201" s="70">
        <f t="shared" ref="D201:D202" si="20">F201/$I$2*100</f>
        <v>122.35116817447988</v>
      </c>
      <c r="E201" s="71">
        <v>81969.5</v>
      </c>
      <c r="F201" s="71">
        <v>80333.33</v>
      </c>
      <c r="G201" s="71">
        <v>81969.5</v>
      </c>
      <c r="H201" s="71">
        <f t="shared" ref="H201:H202" si="21">F201-G201</f>
        <v>-1636.1699999999983</v>
      </c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 s="50" customFormat="1" ht="24.95" customHeight="1" x14ac:dyDescent="0.25">
      <c r="A202" s="58" t="s">
        <v>90</v>
      </c>
      <c r="B202" s="73">
        <v>1.8</v>
      </c>
      <c r="C202" s="73">
        <v>1.8</v>
      </c>
      <c r="D202" s="73">
        <f t="shared" si="20"/>
        <v>122.35116817447988</v>
      </c>
      <c r="E202" s="66">
        <v>81969.5</v>
      </c>
      <c r="F202" s="66">
        <v>80333.33</v>
      </c>
      <c r="G202" s="66">
        <v>81969.5</v>
      </c>
      <c r="H202" s="66">
        <f t="shared" si="21"/>
        <v>-1636.1699999999983</v>
      </c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1:18" s="47" customFormat="1" ht="24.95" customHeight="1" x14ac:dyDescent="0.25">
      <c r="A203" s="58" t="s">
        <v>91</v>
      </c>
      <c r="B203" s="76"/>
      <c r="C203" s="76"/>
      <c r="D203" s="69"/>
      <c r="E203" s="77"/>
      <c r="F203" s="77"/>
      <c r="G203" s="77"/>
      <c r="H203" s="77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1:18" s="47" customFormat="1" ht="24.95" customHeight="1" x14ac:dyDescent="0.25">
      <c r="A204" s="68" t="s">
        <v>145</v>
      </c>
      <c r="B204" s="69">
        <v>1</v>
      </c>
      <c r="C204" s="69">
        <v>2</v>
      </c>
      <c r="D204" s="70">
        <f t="shared" ref="D204:D267" si="22">F204/$I$2*100</f>
        <v>103.71927259435256</v>
      </c>
      <c r="E204" s="71">
        <v>68097.8</v>
      </c>
      <c r="F204" s="71">
        <v>68100</v>
      </c>
      <c r="G204" s="71">
        <v>68097.8</v>
      </c>
      <c r="H204" s="71">
        <f t="shared" ref="H204:H269" si="23">F204-G204</f>
        <v>2.1999999999970896</v>
      </c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1:18" s="47" customFormat="1" ht="39.75" customHeight="1" x14ac:dyDescent="0.25">
      <c r="A205" s="68" t="s">
        <v>92</v>
      </c>
      <c r="B205" s="69">
        <v>1</v>
      </c>
      <c r="C205" s="69">
        <v>1</v>
      </c>
      <c r="D205" s="70">
        <f t="shared" si="22"/>
        <v>103.71927259435256</v>
      </c>
      <c r="E205" s="71">
        <v>68097.8</v>
      </c>
      <c r="F205" s="71">
        <v>68100</v>
      </c>
      <c r="G205" s="71">
        <v>68097.8</v>
      </c>
      <c r="H205" s="71">
        <f t="shared" si="23"/>
        <v>2.1999999999970896</v>
      </c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1:18" s="47" customFormat="1" ht="33.75" customHeight="1" x14ac:dyDescent="0.25">
      <c r="A206" s="68" t="s">
        <v>144</v>
      </c>
      <c r="B206" s="69">
        <v>1</v>
      </c>
      <c r="C206" s="69">
        <v>1</v>
      </c>
      <c r="D206" s="70">
        <f t="shared" si="22"/>
        <v>103.71927259435256</v>
      </c>
      <c r="E206" s="71">
        <v>68097.8</v>
      </c>
      <c r="F206" s="71">
        <v>68100</v>
      </c>
      <c r="G206" s="71">
        <v>68097.8</v>
      </c>
      <c r="H206" s="71">
        <f t="shared" si="23"/>
        <v>2.1999999999970896</v>
      </c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 s="47" customFormat="1" ht="35.25" customHeight="1" x14ac:dyDescent="0.25">
      <c r="A207" s="68" t="s">
        <v>143</v>
      </c>
      <c r="B207" s="69">
        <v>0.5</v>
      </c>
      <c r="C207" s="69">
        <v>0.5</v>
      </c>
      <c r="D207" s="70">
        <f t="shared" si="22"/>
        <v>103.66850954948367</v>
      </c>
      <c r="E207" s="71">
        <v>68097.8</v>
      </c>
      <c r="F207" s="71">
        <v>68066.67</v>
      </c>
      <c r="G207" s="71">
        <v>68097.8</v>
      </c>
      <c r="H207" s="71">
        <f t="shared" si="23"/>
        <v>-31.130000000004657</v>
      </c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1:18" s="47" customFormat="1" ht="35.25" customHeight="1" x14ac:dyDescent="0.25">
      <c r="A208" s="68" t="s">
        <v>142</v>
      </c>
      <c r="B208" s="69">
        <v>1</v>
      </c>
      <c r="C208" s="69">
        <v>1</v>
      </c>
      <c r="D208" s="70">
        <f t="shared" si="22"/>
        <v>103.77003563922142</v>
      </c>
      <c r="E208" s="71">
        <v>68097.8</v>
      </c>
      <c r="F208" s="71">
        <v>68133.33</v>
      </c>
      <c r="G208" s="71">
        <v>68097.8</v>
      </c>
      <c r="H208" s="71">
        <f t="shared" si="23"/>
        <v>35.529999999998836</v>
      </c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1:18" s="47" customFormat="1" ht="35.25" customHeight="1" x14ac:dyDescent="0.25">
      <c r="A209" s="68" t="s">
        <v>187</v>
      </c>
      <c r="B209" s="69">
        <v>0</v>
      </c>
      <c r="C209" s="69">
        <v>0.5</v>
      </c>
      <c r="D209" s="70">
        <f t="shared" si="22"/>
        <v>65.795485698620126</v>
      </c>
      <c r="E209" s="71"/>
      <c r="F209" s="71">
        <v>43200</v>
      </c>
      <c r="G209" s="71"/>
      <c r="H209" s="71">
        <f t="shared" si="23"/>
        <v>43200</v>
      </c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1:18" s="50" customFormat="1" ht="24.95" customHeight="1" x14ac:dyDescent="0.25">
      <c r="A210" s="58" t="s">
        <v>90</v>
      </c>
      <c r="B210" s="73">
        <v>4.5</v>
      </c>
      <c r="C210" s="73">
        <v>6</v>
      </c>
      <c r="D210" s="64">
        <f t="shared" si="22"/>
        <v>90.688969021074982</v>
      </c>
      <c r="E210" s="66">
        <v>68097.8</v>
      </c>
      <c r="F210" s="66">
        <v>59544.563279857415</v>
      </c>
      <c r="G210" s="66">
        <v>68097.8</v>
      </c>
      <c r="H210" s="66">
        <f t="shared" si="23"/>
        <v>-8553.2367201425877</v>
      </c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1:18" ht="67.5" customHeight="1" x14ac:dyDescent="0.25">
      <c r="A211" s="58" t="s">
        <v>139</v>
      </c>
      <c r="B211" s="73">
        <f>B180+B183+B199+B202+B210</f>
        <v>35.400000000000006</v>
      </c>
      <c r="C211" s="73">
        <f>C180+C183+C199+C202+C210</f>
        <v>37.400000000000006</v>
      </c>
      <c r="D211" s="64">
        <f t="shared" si="22"/>
        <v>90.688969021074982</v>
      </c>
      <c r="E211" s="59">
        <f>(B180*E180+B183*E183+B199*E199+B202*E202+B210*E210)/B211</f>
        <v>59903.595197740106</v>
      </c>
      <c r="F211" s="59">
        <v>59544.563279857415</v>
      </c>
      <c r="G211" s="59">
        <f>E211</f>
        <v>59903.595197740106</v>
      </c>
      <c r="H211" s="59">
        <f t="shared" si="23"/>
        <v>-359.03191788269032</v>
      </c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1:18" ht="24.95" customHeight="1" x14ac:dyDescent="0.25">
      <c r="A212" s="95" t="s">
        <v>133</v>
      </c>
      <c r="B212" s="96"/>
      <c r="C212" s="96"/>
      <c r="D212" s="96"/>
      <c r="E212" s="96"/>
      <c r="F212" s="96"/>
      <c r="G212" s="96"/>
      <c r="H212" s="97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1:18" s="41" customFormat="1" ht="24.95" customHeight="1" x14ac:dyDescent="0.25">
      <c r="A213" s="7" t="s">
        <v>63</v>
      </c>
      <c r="B213" s="11">
        <v>2</v>
      </c>
      <c r="C213" s="11">
        <v>2</v>
      </c>
      <c r="D213" s="9">
        <f t="shared" si="22"/>
        <v>94.987160742026873</v>
      </c>
      <c r="E213" s="12">
        <v>67876.3</v>
      </c>
      <c r="F213" s="12">
        <v>62366.67</v>
      </c>
      <c r="G213" s="12">
        <v>67876.3</v>
      </c>
      <c r="H213" s="12">
        <f t="shared" si="23"/>
        <v>-5509.6300000000047</v>
      </c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1:18" ht="41.25" customHeight="1" x14ac:dyDescent="0.25">
      <c r="A214" s="2" t="s">
        <v>170</v>
      </c>
      <c r="B214" s="3">
        <v>2</v>
      </c>
      <c r="C214" s="3">
        <v>2</v>
      </c>
      <c r="D214" s="4">
        <f t="shared" si="22"/>
        <v>94.987160742026873</v>
      </c>
      <c r="E214" s="5">
        <v>67876.3</v>
      </c>
      <c r="F214" s="5">
        <v>62366.67</v>
      </c>
      <c r="G214" s="5">
        <v>67876.3</v>
      </c>
      <c r="H214" s="5">
        <f t="shared" si="23"/>
        <v>-5509.6300000000047</v>
      </c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1:18" s="41" customFormat="1" ht="30" customHeight="1" x14ac:dyDescent="0.25">
      <c r="A215" s="7" t="s">
        <v>64</v>
      </c>
      <c r="B215" s="11">
        <v>18.5</v>
      </c>
      <c r="C215" s="11">
        <v>18.8</v>
      </c>
      <c r="D215" s="9">
        <f t="shared" si="22"/>
        <v>89.967594977974187</v>
      </c>
      <c r="E215" s="24">
        <v>67903.5</v>
      </c>
      <c r="F215" s="24">
        <v>59070.923510638291</v>
      </c>
      <c r="G215" s="24">
        <v>67903.5</v>
      </c>
      <c r="H215" s="12">
        <f t="shared" si="23"/>
        <v>-8832.5764893617088</v>
      </c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1:18" s="41" customFormat="1" ht="24.95" customHeight="1" x14ac:dyDescent="0.25">
      <c r="A216" s="2" t="s">
        <v>65</v>
      </c>
      <c r="B216" s="3">
        <v>7</v>
      </c>
      <c r="C216" s="3">
        <v>7</v>
      </c>
      <c r="D216" s="4">
        <f t="shared" si="22"/>
        <v>95.02342441134364</v>
      </c>
      <c r="E216" s="5">
        <v>67903.5</v>
      </c>
      <c r="F216" s="5">
        <v>62390.48</v>
      </c>
      <c r="G216" s="5">
        <v>67903.5</v>
      </c>
      <c r="H216" s="5">
        <f t="shared" si="23"/>
        <v>-5513.0199999999968</v>
      </c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1:18" ht="24.95" customHeight="1" x14ac:dyDescent="0.25">
      <c r="A217" s="2" t="s">
        <v>66</v>
      </c>
      <c r="B217" s="3">
        <v>4.5</v>
      </c>
      <c r="C217" s="3">
        <v>3.8</v>
      </c>
      <c r="D217" s="4">
        <f t="shared" si="22"/>
        <v>95.029912577294468</v>
      </c>
      <c r="E217" s="6">
        <v>67903.5</v>
      </c>
      <c r="F217" s="6">
        <v>62394.74</v>
      </c>
      <c r="G217" s="5">
        <v>67903.5</v>
      </c>
      <c r="H217" s="5">
        <f t="shared" si="23"/>
        <v>-5508.760000000002</v>
      </c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24.95" customHeight="1" x14ac:dyDescent="0.25">
      <c r="A218" s="2" t="s">
        <v>67</v>
      </c>
      <c r="B218" s="3">
        <v>3</v>
      </c>
      <c r="C218" s="3">
        <v>3</v>
      </c>
      <c r="D218" s="4">
        <f t="shared" si="22"/>
        <v>95.02100277193945</v>
      </c>
      <c r="E218" s="6">
        <v>67903.5</v>
      </c>
      <c r="F218" s="6">
        <v>62388.89</v>
      </c>
      <c r="G218" s="5">
        <v>67903.5</v>
      </c>
      <c r="H218" s="5">
        <f t="shared" si="23"/>
        <v>-5514.6100000000006</v>
      </c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1:18" ht="24.95" customHeight="1" x14ac:dyDescent="0.25">
      <c r="A219" s="2" t="s">
        <v>149</v>
      </c>
      <c r="B219" s="3">
        <v>0</v>
      </c>
      <c r="C219" s="3">
        <v>1</v>
      </c>
      <c r="D219" s="4">
        <f t="shared" si="22"/>
        <v>85.391985744311427</v>
      </c>
      <c r="E219" s="6">
        <v>67903.5</v>
      </c>
      <c r="F219" s="6">
        <v>56066.67</v>
      </c>
      <c r="G219" s="5">
        <v>67903.5</v>
      </c>
      <c r="H219" s="5">
        <f t="shared" si="23"/>
        <v>-11836.830000000002</v>
      </c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1:18" ht="24.95" customHeight="1" x14ac:dyDescent="0.25">
      <c r="A220" s="2" t="s">
        <v>68</v>
      </c>
      <c r="B220" s="3">
        <v>2</v>
      </c>
      <c r="C220" s="3">
        <v>2</v>
      </c>
      <c r="D220" s="4">
        <f t="shared" si="22"/>
        <v>95.012534649243051</v>
      </c>
      <c r="E220" s="6">
        <v>67903.5</v>
      </c>
      <c r="F220" s="6">
        <v>62383.33</v>
      </c>
      <c r="G220" s="5">
        <v>67903.5</v>
      </c>
      <c r="H220" s="5">
        <f t="shared" si="23"/>
        <v>-5520.1699999999983</v>
      </c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1:18" ht="24.95" customHeight="1" x14ac:dyDescent="0.25">
      <c r="A221" s="2" t="s">
        <v>69</v>
      </c>
      <c r="B221" s="3">
        <v>2</v>
      </c>
      <c r="C221" s="3">
        <v>2</v>
      </c>
      <c r="D221" s="4">
        <f t="shared" si="22"/>
        <v>95.012534649243051</v>
      </c>
      <c r="E221" s="6">
        <v>67903.5</v>
      </c>
      <c r="F221" s="6">
        <v>62383.33</v>
      </c>
      <c r="G221" s="5">
        <v>67903.5</v>
      </c>
      <c r="H221" s="5">
        <f t="shared" si="23"/>
        <v>-5520.1699999999983</v>
      </c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 s="41" customFormat="1" ht="24.95" customHeight="1" x14ac:dyDescent="0.25">
      <c r="A222" s="7" t="s">
        <v>70</v>
      </c>
      <c r="B222" s="11">
        <v>17.5</v>
      </c>
      <c r="C222" s="11">
        <v>17.5</v>
      </c>
      <c r="D222" s="9">
        <f t="shared" si="22"/>
        <v>75.827264657119358</v>
      </c>
      <c r="E222" s="24">
        <v>50361.470000000008</v>
      </c>
      <c r="F222" s="24">
        <v>49786.665428571432</v>
      </c>
      <c r="G222" s="24">
        <v>50361.470000000008</v>
      </c>
      <c r="H222" s="12">
        <f t="shared" si="23"/>
        <v>-574.80457142857631</v>
      </c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s="41" customFormat="1" ht="24.95" customHeight="1" x14ac:dyDescent="0.25">
      <c r="A223" s="2" t="s">
        <v>93</v>
      </c>
      <c r="B223" s="3">
        <v>3</v>
      </c>
      <c r="C223" s="3">
        <v>3</v>
      </c>
      <c r="D223" s="4">
        <f t="shared" si="22"/>
        <v>73.799932986079369</v>
      </c>
      <c r="E223" s="6">
        <v>50361.47</v>
      </c>
      <c r="F223" s="6">
        <v>48455.56</v>
      </c>
      <c r="G223" s="6">
        <v>50361.47</v>
      </c>
      <c r="H223" s="5">
        <f t="shared" si="23"/>
        <v>-1905.9100000000035</v>
      </c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41" customFormat="1" ht="24.95" customHeight="1" x14ac:dyDescent="0.25">
      <c r="A224" s="25" t="s">
        <v>73</v>
      </c>
      <c r="B224" s="26">
        <v>1</v>
      </c>
      <c r="C224" s="26">
        <v>1</v>
      </c>
      <c r="D224" s="27">
        <f t="shared" si="22"/>
        <v>80.213637332845948</v>
      </c>
      <c r="E224" s="28">
        <v>50361.47</v>
      </c>
      <c r="F224" s="28">
        <v>52666.67</v>
      </c>
      <c r="G224" s="6">
        <v>50361.47</v>
      </c>
      <c r="H224" s="29">
        <f t="shared" si="23"/>
        <v>2305.1999999999971</v>
      </c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1:18" ht="24.95" customHeight="1" x14ac:dyDescent="0.25">
      <c r="A225" s="2" t="s">
        <v>71</v>
      </c>
      <c r="B225" s="3">
        <v>1</v>
      </c>
      <c r="C225" s="3">
        <v>1</v>
      </c>
      <c r="D225" s="4">
        <f t="shared" si="22"/>
        <v>71.075375430259825</v>
      </c>
      <c r="E225" s="6">
        <v>50361.47</v>
      </c>
      <c r="F225" s="6">
        <v>46666.67</v>
      </c>
      <c r="G225" s="6">
        <v>50361.47</v>
      </c>
      <c r="H225" s="5">
        <f t="shared" si="23"/>
        <v>-3694.8000000000029</v>
      </c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ht="24.95" customHeight="1" x14ac:dyDescent="0.25">
      <c r="A226" s="2" t="s">
        <v>72</v>
      </c>
      <c r="B226" s="3">
        <v>2</v>
      </c>
      <c r="C226" s="3">
        <v>2</v>
      </c>
      <c r="D226" s="4">
        <f t="shared" si="22"/>
        <v>85.315833561789873</v>
      </c>
      <c r="E226" s="6">
        <v>50361.47</v>
      </c>
      <c r="F226" s="6">
        <v>56016.67</v>
      </c>
      <c r="G226" s="6">
        <v>50361.47</v>
      </c>
      <c r="H226" s="5">
        <f t="shared" si="23"/>
        <v>5655.1999999999971</v>
      </c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 ht="24.95" customHeight="1" x14ac:dyDescent="0.25">
      <c r="A227" s="2" t="s">
        <v>94</v>
      </c>
      <c r="B227" s="3">
        <v>10.5</v>
      </c>
      <c r="C227" s="3">
        <v>10.5</v>
      </c>
      <c r="D227" s="4">
        <f t="shared" si="22"/>
        <v>74.633966919491911</v>
      </c>
      <c r="E227" s="6">
        <v>50361.47</v>
      </c>
      <c r="F227" s="6">
        <v>49003.17</v>
      </c>
      <c r="G227" s="6">
        <v>50361.47</v>
      </c>
      <c r="H227" s="5">
        <f t="shared" si="23"/>
        <v>-1358.3000000000029</v>
      </c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1:18" ht="24.95" customHeight="1" x14ac:dyDescent="0.25">
      <c r="A228" s="7" t="s">
        <v>121</v>
      </c>
      <c r="B228" s="11">
        <v>2</v>
      </c>
      <c r="C228" s="11">
        <v>2</v>
      </c>
      <c r="D228" s="9">
        <f t="shared" si="22"/>
        <v>91.103399433427754</v>
      </c>
      <c r="E228" s="22">
        <v>59823.5</v>
      </c>
      <c r="F228" s="22">
        <v>59816.67</v>
      </c>
      <c r="G228" s="22">
        <v>59823.5</v>
      </c>
      <c r="H228" s="12">
        <f t="shared" si="23"/>
        <v>-6.8300000000017462</v>
      </c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1:18" ht="26.45" customHeight="1" x14ac:dyDescent="0.25">
      <c r="A229" s="2" t="s">
        <v>95</v>
      </c>
      <c r="B229" s="3">
        <v>2</v>
      </c>
      <c r="C229" s="3">
        <v>2</v>
      </c>
      <c r="D229" s="4">
        <f t="shared" si="22"/>
        <v>91.103399433427754</v>
      </c>
      <c r="E229" s="6">
        <v>59823.5</v>
      </c>
      <c r="F229" s="6">
        <v>59816.67</v>
      </c>
      <c r="G229" s="6">
        <v>59823.5</v>
      </c>
      <c r="H229" s="5">
        <f t="shared" si="23"/>
        <v>-6.8300000000017462</v>
      </c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1:18" s="67" customFormat="1" ht="65.25" customHeight="1" x14ac:dyDescent="0.25">
      <c r="A230" s="58" t="s">
        <v>134</v>
      </c>
      <c r="B230" s="60">
        <f>B213+B215+B222+B228</f>
        <v>40</v>
      </c>
      <c r="C230" s="60">
        <f>C213+C215+C222+C228</f>
        <v>40.299999999999997</v>
      </c>
      <c r="D230" s="64">
        <f t="shared" si="22"/>
        <v>84.132778945444571</v>
      </c>
      <c r="E230" s="65">
        <f>ROUND((B213*E213+B215*E215+B222*E222+B228*E228)/B230,1)</f>
        <v>59823.5</v>
      </c>
      <c r="F230" s="65">
        <f>ROUND((C213*F213+C215*F215+C222*F222+C228*F228)/C230,1)</f>
        <v>55239.9</v>
      </c>
      <c r="G230" s="65">
        <f>ROUND((B213*G213+B215*G215+B222*G222+B228*G228)/B230,1)</f>
        <v>59823.5</v>
      </c>
      <c r="H230" s="65">
        <f t="shared" si="23"/>
        <v>-4583.5999999999985</v>
      </c>
      <c r="I230" s="62"/>
      <c r="J230" s="62"/>
      <c r="K230" s="62"/>
      <c r="L230" s="62"/>
      <c r="M230" s="62"/>
      <c r="N230" s="62"/>
      <c r="O230" s="62"/>
      <c r="P230" s="62"/>
      <c r="Q230" s="62"/>
      <c r="R230" s="62"/>
    </row>
    <row r="231" spans="1:18" ht="24.95" customHeight="1" x14ac:dyDescent="0.25">
      <c r="A231" s="95" t="s">
        <v>74</v>
      </c>
      <c r="B231" s="96"/>
      <c r="C231" s="96"/>
      <c r="D231" s="96"/>
      <c r="E231" s="110"/>
      <c r="F231" s="110"/>
      <c r="G231" s="96"/>
      <c r="H231" s="97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1:18" ht="24.95" customHeight="1" x14ac:dyDescent="0.25">
      <c r="A232" s="2" t="s">
        <v>150</v>
      </c>
      <c r="B232" s="15">
        <v>21.7</v>
      </c>
      <c r="C232" s="15">
        <v>20</v>
      </c>
      <c r="D232" s="4">
        <f t="shared" si="22"/>
        <v>90.885091433387146</v>
      </c>
      <c r="E232" s="56">
        <v>59673</v>
      </c>
      <c r="F232" s="56">
        <v>59673.333333333328</v>
      </c>
      <c r="G232" s="6">
        <v>59673</v>
      </c>
      <c r="H232" s="5">
        <f t="shared" si="23"/>
        <v>0.33333333332848269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1:18" ht="24.95" customHeight="1" x14ac:dyDescent="0.25">
      <c r="A233" s="2" t="s">
        <v>151</v>
      </c>
      <c r="B233" s="15">
        <v>12</v>
      </c>
      <c r="C233" s="15">
        <v>12</v>
      </c>
      <c r="D233" s="4">
        <f t="shared" si="22"/>
        <v>90.883399162664446</v>
      </c>
      <c r="E233" s="56">
        <v>59673</v>
      </c>
      <c r="F233" s="56">
        <v>59672.222222222219</v>
      </c>
      <c r="G233" s="6">
        <v>59673</v>
      </c>
      <c r="H233" s="5">
        <f t="shared" si="23"/>
        <v>-0.77777777778101154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1:18" ht="24.95" customHeight="1" x14ac:dyDescent="0.25">
      <c r="A234" s="2" t="s">
        <v>165</v>
      </c>
      <c r="B234" s="15">
        <v>1</v>
      </c>
      <c r="C234" s="15">
        <v>1</v>
      </c>
      <c r="D234" s="4">
        <f t="shared" si="22"/>
        <v>105.09762709799261</v>
      </c>
      <c r="E234" s="56">
        <v>69005</v>
      </c>
      <c r="F234" s="56">
        <v>69005</v>
      </c>
      <c r="G234" s="6">
        <v>69005</v>
      </c>
      <c r="H234" s="5">
        <f t="shared" si="23"/>
        <v>0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1:18" ht="24.95" customHeight="1" x14ac:dyDescent="0.25">
      <c r="A235" s="2" t="s">
        <v>152</v>
      </c>
      <c r="B235" s="15">
        <v>27</v>
      </c>
      <c r="C235" s="15">
        <v>25</v>
      </c>
      <c r="D235" s="4">
        <f t="shared" si="22"/>
        <v>90.885091433387146</v>
      </c>
      <c r="E235" s="56">
        <v>59673</v>
      </c>
      <c r="F235" s="56">
        <v>59673.333333333328</v>
      </c>
      <c r="G235" s="6">
        <v>59673</v>
      </c>
      <c r="H235" s="5">
        <f t="shared" si="23"/>
        <v>0.33333333332848269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1:18" ht="24.95" customHeight="1" x14ac:dyDescent="0.25">
      <c r="A236" s="2" t="s">
        <v>153</v>
      </c>
      <c r="B236" s="15">
        <v>12</v>
      </c>
      <c r="C236" s="15">
        <v>12</v>
      </c>
      <c r="D236" s="4">
        <f t="shared" si="22"/>
        <v>105.09847323335397</v>
      </c>
      <c r="E236" s="56">
        <v>69005</v>
      </c>
      <c r="F236" s="56">
        <v>69005.555555555547</v>
      </c>
      <c r="G236" s="6">
        <v>69005</v>
      </c>
      <c r="H236" s="5">
        <f t="shared" si="23"/>
        <v>0.55555555554747116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1:18" ht="24.95" customHeight="1" x14ac:dyDescent="0.25">
      <c r="A237" s="2" t="s">
        <v>166</v>
      </c>
      <c r="B237" s="15">
        <v>1.5</v>
      </c>
      <c r="C237" s="15">
        <v>1.5</v>
      </c>
      <c r="D237" s="4">
        <f t="shared" si="22"/>
        <v>173.83004863586058</v>
      </c>
      <c r="E237" s="56">
        <v>100985</v>
      </c>
      <c r="F237" s="56">
        <v>114133.33333333334</v>
      </c>
      <c r="G237" s="6">
        <v>100985</v>
      </c>
      <c r="H237" s="5">
        <f t="shared" si="23"/>
        <v>13148.333333333343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1:18" ht="24.95" customHeight="1" x14ac:dyDescent="0.25">
      <c r="A238" s="2" t="s">
        <v>157</v>
      </c>
      <c r="B238" s="15">
        <v>8</v>
      </c>
      <c r="C238" s="15">
        <v>8</v>
      </c>
      <c r="D238" s="4">
        <f t="shared" si="22"/>
        <v>139.80906109435762</v>
      </c>
      <c r="E238" s="56">
        <v>91797</v>
      </c>
      <c r="F238" s="56">
        <v>91795.833333333328</v>
      </c>
      <c r="G238" s="6">
        <v>91797</v>
      </c>
      <c r="H238" s="5">
        <f t="shared" si="23"/>
        <v>-1.1666666666715173</v>
      </c>
      <c r="I238" s="19"/>
      <c r="K238" s="19"/>
      <c r="L238" s="19"/>
      <c r="M238" s="19"/>
      <c r="N238" s="19"/>
      <c r="O238" s="19"/>
      <c r="P238" s="19"/>
      <c r="Q238" s="19"/>
      <c r="R238" s="19"/>
    </row>
    <row r="239" spans="1:18" ht="24.95" customHeight="1" x14ac:dyDescent="0.25">
      <c r="A239" s="2" t="s">
        <v>154</v>
      </c>
      <c r="B239" s="15">
        <v>7.8</v>
      </c>
      <c r="C239" s="15">
        <v>9</v>
      </c>
      <c r="D239" s="4">
        <f t="shared" si="22"/>
        <v>90.88621961386896</v>
      </c>
      <c r="E239" s="56">
        <v>59673</v>
      </c>
      <c r="F239" s="56">
        <v>59674.07407407408</v>
      </c>
      <c r="G239" s="6">
        <v>59673</v>
      </c>
      <c r="H239" s="5">
        <f t="shared" si="23"/>
        <v>1.0740740740802721</v>
      </c>
      <c r="I239" s="19"/>
      <c r="K239" s="19"/>
      <c r="L239" s="19"/>
      <c r="M239" s="19"/>
      <c r="N239" s="19"/>
      <c r="O239" s="19"/>
      <c r="P239" s="19"/>
      <c r="Q239" s="19"/>
      <c r="R239" s="19"/>
    </row>
    <row r="240" spans="1:18" ht="24.95" customHeight="1" x14ac:dyDescent="0.25">
      <c r="A240" s="2" t="s">
        <v>167</v>
      </c>
      <c r="B240" s="15">
        <v>2</v>
      </c>
      <c r="C240" s="15">
        <v>2</v>
      </c>
      <c r="D240" s="4">
        <f t="shared" si="22"/>
        <v>129.43332622579629</v>
      </c>
      <c r="E240" s="56">
        <v>91795</v>
      </c>
      <c r="F240" s="56">
        <v>84983.333333333328</v>
      </c>
      <c r="G240" s="6">
        <v>91795</v>
      </c>
      <c r="H240" s="5">
        <f t="shared" si="23"/>
        <v>-6811.6666666666715</v>
      </c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1:18" ht="24.95" customHeight="1" x14ac:dyDescent="0.25">
      <c r="A241" s="2" t="s">
        <v>155</v>
      </c>
      <c r="B241" s="15">
        <v>8</v>
      </c>
      <c r="C241" s="15">
        <v>8</v>
      </c>
      <c r="D241" s="4">
        <f t="shared" si="22"/>
        <v>90.881283824261061</v>
      </c>
      <c r="E241" s="56">
        <v>59673</v>
      </c>
      <c r="F241" s="56">
        <v>59670.833333333328</v>
      </c>
      <c r="G241" s="6">
        <v>59673</v>
      </c>
      <c r="H241" s="5">
        <f t="shared" si="23"/>
        <v>-2.1666666666715173</v>
      </c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1:18" ht="24.95" customHeight="1" x14ac:dyDescent="0.25">
      <c r="A242" s="2" t="s">
        <v>156</v>
      </c>
      <c r="B242" s="15">
        <v>5</v>
      </c>
      <c r="C242" s="15">
        <v>5</v>
      </c>
      <c r="D242" s="4">
        <f t="shared" si="22"/>
        <v>125.83386639861097</v>
      </c>
      <c r="E242" s="56">
        <v>82623</v>
      </c>
      <c r="F242" s="56">
        <v>82619.999999999985</v>
      </c>
      <c r="G242" s="6">
        <v>82623</v>
      </c>
      <c r="H242" s="5">
        <f t="shared" si="23"/>
        <v>-3.0000000000145519</v>
      </c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1:18" ht="24.95" customHeight="1" x14ac:dyDescent="0.25">
      <c r="A243" s="2" t="s">
        <v>168</v>
      </c>
      <c r="B243" s="15">
        <v>2</v>
      </c>
      <c r="C243" s="15">
        <v>2</v>
      </c>
      <c r="D243" s="4">
        <f t="shared" si="22"/>
        <v>125.82878958644285</v>
      </c>
      <c r="E243" s="56">
        <v>82623</v>
      </c>
      <c r="F243" s="56">
        <v>82616.666666666657</v>
      </c>
      <c r="G243" s="6">
        <v>82623</v>
      </c>
      <c r="H243" s="5">
        <f t="shared" si="23"/>
        <v>-6.3333333333430346</v>
      </c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1:18" ht="24.95" customHeight="1" x14ac:dyDescent="0.25">
      <c r="A244" s="2" t="s">
        <v>169</v>
      </c>
      <c r="B244" s="15">
        <v>3</v>
      </c>
      <c r="C244" s="15">
        <v>3</v>
      </c>
      <c r="D244" s="4">
        <f t="shared" si="22"/>
        <v>90.891860516277944</v>
      </c>
      <c r="E244" s="56">
        <v>59673</v>
      </c>
      <c r="F244" s="56">
        <v>59677.777777777774</v>
      </c>
      <c r="G244" s="6">
        <v>59673</v>
      </c>
      <c r="H244" s="5">
        <f t="shared" si="23"/>
        <v>4.7777777777737356</v>
      </c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1:18" ht="65.25" customHeight="1" x14ac:dyDescent="0.25">
      <c r="A245" s="7" t="s">
        <v>96</v>
      </c>
      <c r="B245" s="18">
        <f>SUM(B232:B244)</f>
        <v>111</v>
      </c>
      <c r="C245" s="18">
        <f>SUM(C232:C244)</f>
        <v>108.5</v>
      </c>
      <c r="D245" s="9">
        <f t="shared" si="22"/>
        <v>100.30704559992689</v>
      </c>
      <c r="E245" s="78">
        <f>ROUND((B232*E232+B233*E233+B234*E234+B235*E235+B236*E236+B237*E237+B238*E238+B239*E239+B240*E240+B241*E241+B242*E242+B243*E243+B244*E244)/B245,1)</f>
        <v>65665.5</v>
      </c>
      <c r="F245" s="8">
        <f>ROUND((C232*F232+C233*F233+C234*F234+C235*F235+C236*F236+C237*F237+C238*F238+C239*F239+C240*F240+C241*F241+C242*F242+C243*F243+C244*F244)/C245,1)</f>
        <v>65859.600000000006</v>
      </c>
      <c r="G245" s="78">
        <f>E245</f>
        <v>65665.5</v>
      </c>
      <c r="H245" s="78">
        <f t="shared" si="23"/>
        <v>194.10000000000582</v>
      </c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1:18" ht="24.95" customHeight="1" x14ac:dyDescent="0.25">
      <c r="A246" s="80" t="s">
        <v>76</v>
      </c>
      <c r="B246" s="81"/>
      <c r="C246" s="81"/>
      <c r="D246" s="81"/>
      <c r="E246" s="81"/>
      <c r="F246" s="81"/>
      <c r="G246" s="81"/>
      <c r="H246" s="82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1:18" ht="41.25" customHeight="1" x14ac:dyDescent="0.25">
      <c r="A247" s="2" t="s">
        <v>97</v>
      </c>
      <c r="B247" s="3">
        <v>2</v>
      </c>
      <c r="C247" s="30">
        <v>2</v>
      </c>
      <c r="D247" s="4">
        <f t="shared" si="22"/>
        <v>93.921075878034671</v>
      </c>
      <c r="E247" s="6">
        <v>61675</v>
      </c>
      <c r="F247" s="6">
        <v>61666.7</v>
      </c>
      <c r="G247" s="5">
        <v>61675</v>
      </c>
      <c r="H247" s="5">
        <f t="shared" si="23"/>
        <v>-8.3000000000029104</v>
      </c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1:18" ht="41.25" customHeight="1" x14ac:dyDescent="0.25">
      <c r="A248" s="2" t="s">
        <v>77</v>
      </c>
      <c r="B248" s="3">
        <v>4</v>
      </c>
      <c r="C248" s="30">
        <v>4</v>
      </c>
      <c r="D248" s="4">
        <f t="shared" si="22"/>
        <v>128.25291662859058</v>
      </c>
      <c r="E248" s="6">
        <v>84210</v>
      </c>
      <c r="F248" s="6">
        <v>84208.3</v>
      </c>
      <c r="G248" s="5">
        <v>84210</v>
      </c>
      <c r="H248" s="5">
        <f t="shared" si="23"/>
        <v>-1.6999999999970896</v>
      </c>
      <c r="I248" s="19"/>
      <c r="J248" s="20"/>
      <c r="K248" s="44"/>
      <c r="L248" s="19"/>
      <c r="M248" s="19"/>
      <c r="N248" s="19"/>
      <c r="O248" s="19"/>
      <c r="P248" s="19"/>
      <c r="Q248" s="19"/>
      <c r="R248" s="19"/>
    </row>
    <row r="249" spans="1:18" ht="41.25" customHeight="1" x14ac:dyDescent="0.25">
      <c r="A249" s="2" t="s">
        <v>98</v>
      </c>
      <c r="B249" s="3">
        <v>1</v>
      </c>
      <c r="C249" s="30">
        <v>1</v>
      </c>
      <c r="D249" s="4">
        <f t="shared" si="22"/>
        <v>156.72119162935209</v>
      </c>
      <c r="E249" s="6">
        <v>61675</v>
      </c>
      <c r="F249" s="6">
        <v>102900</v>
      </c>
      <c r="G249" s="5">
        <v>61675</v>
      </c>
      <c r="H249" s="5">
        <f t="shared" si="23"/>
        <v>41225</v>
      </c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1:18" ht="41.25" customHeight="1" x14ac:dyDescent="0.25">
      <c r="A250" s="2" t="s">
        <v>171</v>
      </c>
      <c r="B250" s="3">
        <v>3</v>
      </c>
      <c r="C250" s="30">
        <v>3</v>
      </c>
      <c r="D250" s="4">
        <f t="shared" si="22"/>
        <v>93.937981662554449</v>
      </c>
      <c r="E250" s="6">
        <v>61675</v>
      </c>
      <c r="F250" s="6">
        <v>61677.8</v>
      </c>
      <c r="G250" s="5">
        <v>61675</v>
      </c>
      <c r="H250" s="5">
        <f t="shared" si="23"/>
        <v>2.8000000000029104</v>
      </c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1:18" ht="41.25" customHeight="1" x14ac:dyDescent="0.25">
      <c r="A251" s="2" t="s">
        <v>159</v>
      </c>
      <c r="B251" s="3">
        <v>2</v>
      </c>
      <c r="C251" s="30">
        <v>2</v>
      </c>
      <c r="D251" s="4">
        <f t="shared" si="22"/>
        <v>93.94635840263183</v>
      </c>
      <c r="E251" s="6">
        <v>61675</v>
      </c>
      <c r="F251" s="6">
        <v>61683.3</v>
      </c>
      <c r="G251" s="5">
        <v>61675</v>
      </c>
      <c r="H251" s="5">
        <f t="shared" si="23"/>
        <v>8.3000000000029104</v>
      </c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1:18" ht="41.25" customHeight="1" x14ac:dyDescent="0.25">
      <c r="A252" s="2" t="s">
        <v>174</v>
      </c>
      <c r="B252" s="3">
        <v>2</v>
      </c>
      <c r="C252" s="30">
        <v>2</v>
      </c>
      <c r="D252" s="4">
        <f t="shared" si="22"/>
        <v>109.17679490694204</v>
      </c>
      <c r="E252" s="6">
        <v>71680</v>
      </c>
      <c r="F252" s="6">
        <v>71683.3</v>
      </c>
      <c r="G252" s="5">
        <v>71680</v>
      </c>
      <c r="H252" s="5">
        <f t="shared" si="23"/>
        <v>3.3000000000029104</v>
      </c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1:18" ht="41.25" customHeight="1" x14ac:dyDescent="0.25">
      <c r="A253" s="2" t="s">
        <v>175</v>
      </c>
      <c r="B253" s="3">
        <v>1.8</v>
      </c>
      <c r="C253" s="30">
        <v>1.8</v>
      </c>
      <c r="D253" s="4">
        <f t="shared" si="22"/>
        <v>93.921075878034671</v>
      </c>
      <c r="E253" s="6">
        <v>61675</v>
      </c>
      <c r="F253" s="6">
        <v>61666.7</v>
      </c>
      <c r="G253" s="5">
        <v>61675</v>
      </c>
      <c r="H253" s="5">
        <f t="shared" si="23"/>
        <v>-8.3000000000029104</v>
      </c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1:18" ht="41.25" customHeight="1" x14ac:dyDescent="0.25">
      <c r="A254" s="2" t="s">
        <v>160</v>
      </c>
      <c r="B254" s="3">
        <v>3</v>
      </c>
      <c r="C254" s="30">
        <v>3</v>
      </c>
      <c r="D254" s="4">
        <f t="shared" si="22"/>
        <v>112.70523013189558</v>
      </c>
      <c r="E254" s="6">
        <v>74000</v>
      </c>
      <c r="F254" s="6">
        <v>74000</v>
      </c>
      <c r="G254" s="5">
        <v>74000</v>
      </c>
      <c r="H254" s="5">
        <f t="shared" si="23"/>
        <v>0</v>
      </c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1:18" ht="41.25" customHeight="1" x14ac:dyDescent="0.25">
      <c r="A255" s="2" t="s">
        <v>172</v>
      </c>
      <c r="B255" s="3">
        <v>2</v>
      </c>
      <c r="C255" s="30">
        <v>2</v>
      </c>
      <c r="D255" s="4">
        <f t="shared" si="22"/>
        <v>93.921075878034671</v>
      </c>
      <c r="E255" s="6">
        <v>61675</v>
      </c>
      <c r="F255" s="6">
        <v>61666.7</v>
      </c>
      <c r="G255" s="5">
        <v>61675</v>
      </c>
      <c r="H255" s="5">
        <f t="shared" si="23"/>
        <v>-8.3000000000029104</v>
      </c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1:18" ht="51" customHeight="1" x14ac:dyDescent="0.25">
      <c r="A256" s="2" t="s">
        <v>184</v>
      </c>
      <c r="B256" s="3">
        <v>13</v>
      </c>
      <c r="C256" s="30">
        <v>13</v>
      </c>
      <c r="D256" s="4">
        <f t="shared" si="22"/>
        <v>93.932803314142987</v>
      </c>
      <c r="E256" s="6">
        <v>61675</v>
      </c>
      <c r="F256" s="6">
        <v>61674.400000000001</v>
      </c>
      <c r="G256" s="5">
        <v>61675</v>
      </c>
      <c r="H256" s="5">
        <f t="shared" si="23"/>
        <v>-0.59999999999854481</v>
      </c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1:18" ht="41.25" customHeight="1" x14ac:dyDescent="0.25">
      <c r="A257" s="2" t="s">
        <v>173</v>
      </c>
      <c r="B257" s="3">
        <v>3</v>
      </c>
      <c r="C257" s="30">
        <v>3</v>
      </c>
      <c r="D257" s="4">
        <f t="shared" si="22"/>
        <v>94.428706326723315</v>
      </c>
      <c r="E257" s="6">
        <v>61675</v>
      </c>
      <c r="F257" s="6">
        <v>62000</v>
      </c>
      <c r="G257" s="5">
        <v>61675</v>
      </c>
      <c r="H257" s="5">
        <f t="shared" si="23"/>
        <v>325</v>
      </c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1:18" ht="41.25" customHeight="1" x14ac:dyDescent="0.25">
      <c r="A258" s="2" t="s">
        <v>99</v>
      </c>
      <c r="B258" s="3">
        <v>2</v>
      </c>
      <c r="C258" s="30">
        <v>2</v>
      </c>
      <c r="D258" s="4">
        <f t="shared" si="22"/>
        <v>128.2657101952542</v>
      </c>
      <c r="E258" s="6">
        <v>84210</v>
      </c>
      <c r="F258" s="6">
        <v>84216.7</v>
      </c>
      <c r="G258" s="5">
        <v>84210</v>
      </c>
      <c r="H258" s="5">
        <f t="shared" si="23"/>
        <v>6.6999999999970896</v>
      </c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1:18" ht="41.25" customHeight="1" x14ac:dyDescent="0.25">
      <c r="A259" s="2" t="s">
        <v>100</v>
      </c>
      <c r="B259" s="3">
        <v>1.5</v>
      </c>
      <c r="C259" s="30">
        <v>1.5</v>
      </c>
      <c r="D259" s="4">
        <f t="shared" si="22"/>
        <v>93.921075878034671</v>
      </c>
      <c r="E259" s="6">
        <v>61675</v>
      </c>
      <c r="F259" s="6">
        <v>61666.7</v>
      </c>
      <c r="G259" s="5">
        <v>61675</v>
      </c>
      <c r="H259" s="5">
        <f t="shared" si="23"/>
        <v>-8.3000000000029104</v>
      </c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1:18" ht="41.25" customHeight="1" x14ac:dyDescent="0.25">
      <c r="A260" s="2" t="s">
        <v>78</v>
      </c>
      <c r="B260" s="3">
        <v>1</v>
      </c>
      <c r="C260" s="30">
        <v>1</v>
      </c>
      <c r="D260" s="4">
        <f t="shared" si="22"/>
        <v>93.921075878034671</v>
      </c>
      <c r="E260" s="6">
        <v>61675</v>
      </c>
      <c r="F260" s="6">
        <v>61666.7</v>
      </c>
      <c r="G260" s="5">
        <v>61675</v>
      </c>
      <c r="H260" s="5">
        <f t="shared" si="23"/>
        <v>-8.3000000000029104</v>
      </c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1:18" ht="41.25" customHeight="1" x14ac:dyDescent="0.25">
      <c r="A261" s="2" t="s">
        <v>101</v>
      </c>
      <c r="B261" s="3">
        <v>1</v>
      </c>
      <c r="C261" s="30">
        <v>0</v>
      </c>
      <c r="D261" s="4">
        <f t="shared" si="22"/>
        <v>0</v>
      </c>
      <c r="E261" s="6">
        <v>74000</v>
      </c>
      <c r="F261" s="6">
        <v>0</v>
      </c>
      <c r="G261" s="5">
        <v>74000</v>
      </c>
      <c r="H261" s="5">
        <f t="shared" si="23"/>
        <v>-74000</v>
      </c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1:18" ht="41.25" customHeight="1" x14ac:dyDescent="0.25">
      <c r="A262" s="2" t="s">
        <v>102</v>
      </c>
      <c r="B262" s="3">
        <v>4.5999999999999996</v>
      </c>
      <c r="C262" s="30">
        <v>4.5999999999999996</v>
      </c>
      <c r="D262" s="4">
        <f t="shared" si="22"/>
        <v>112.70523013189558</v>
      </c>
      <c r="E262" s="6">
        <v>74000</v>
      </c>
      <c r="F262" s="6">
        <v>74000</v>
      </c>
      <c r="G262" s="5">
        <v>74000</v>
      </c>
      <c r="H262" s="5">
        <f t="shared" si="23"/>
        <v>0</v>
      </c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1:18" ht="41.25" customHeight="1" x14ac:dyDescent="0.25">
      <c r="A263" s="2" t="s">
        <v>183</v>
      </c>
      <c r="B263" s="3">
        <v>1</v>
      </c>
      <c r="C263" s="30">
        <v>1</v>
      </c>
      <c r="D263" s="4">
        <f t="shared" si="22"/>
        <v>113.97438240579976</v>
      </c>
      <c r="E263" s="6">
        <v>74000</v>
      </c>
      <c r="F263" s="6">
        <v>74833.3</v>
      </c>
      <c r="G263" s="5">
        <v>74000</v>
      </c>
      <c r="H263" s="5">
        <f t="shared" si="23"/>
        <v>833.30000000000291</v>
      </c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1:18" ht="41.25" customHeight="1" x14ac:dyDescent="0.25">
      <c r="A264" s="2" t="s">
        <v>79</v>
      </c>
      <c r="B264" s="3">
        <v>6</v>
      </c>
      <c r="C264" s="30">
        <v>6</v>
      </c>
      <c r="D264" s="4">
        <f t="shared" si="22"/>
        <v>100.25008376740077</v>
      </c>
      <c r="E264" s="6">
        <v>65820</v>
      </c>
      <c r="F264" s="6">
        <v>65822.2</v>
      </c>
      <c r="G264" s="5">
        <v>65820</v>
      </c>
      <c r="H264" s="5">
        <f t="shared" si="23"/>
        <v>2.1999999999970896</v>
      </c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1:18" ht="41.25" customHeight="1" x14ac:dyDescent="0.25">
      <c r="A265" s="2" t="s">
        <v>80</v>
      </c>
      <c r="B265" s="3">
        <v>11</v>
      </c>
      <c r="C265" s="30">
        <v>11</v>
      </c>
      <c r="D265" s="4">
        <f t="shared" si="22"/>
        <v>93.93493557525359</v>
      </c>
      <c r="E265" s="6">
        <v>61675</v>
      </c>
      <c r="F265" s="6">
        <v>61675.8</v>
      </c>
      <c r="G265" s="5">
        <v>61675</v>
      </c>
      <c r="H265" s="5">
        <f t="shared" si="23"/>
        <v>0.80000000000291038</v>
      </c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1:18" ht="41.25" customHeight="1" x14ac:dyDescent="0.25">
      <c r="A266" s="2" t="s">
        <v>81</v>
      </c>
      <c r="B266" s="3">
        <v>18</v>
      </c>
      <c r="C266" s="30">
        <v>18</v>
      </c>
      <c r="D266" s="4">
        <f t="shared" si="22"/>
        <v>109.17115964543544</v>
      </c>
      <c r="E266" s="6">
        <v>71680</v>
      </c>
      <c r="F266" s="6">
        <v>71679.600000000006</v>
      </c>
      <c r="G266" s="5">
        <v>71680</v>
      </c>
      <c r="H266" s="5">
        <f t="shared" si="23"/>
        <v>-0.39999999999417923</v>
      </c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1:18" ht="58.5" customHeight="1" x14ac:dyDescent="0.25">
      <c r="A267" s="2" t="s">
        <v>163</v>
      </c>
      <c r="B267" s="3">
        <v>37</v>
      </c>
      <c r="C267" s="30">
        <v>31.2</v>
      </c>
      <c r="D267" s="4">
        <f t="shared" si="22"/>
        <v>93.940570836760187</v>
      </c>
      <c r="E267" s="6">
        <v>61675</v>
      </c>
      <c r="F267" s="6">
        <v>61679.5</v>
      </c>
      <c r="G267" s="5">
        <v>61675</v>
      </c>
      <c r="H267" s="5">
        <f t="shared" si="23"/>
        <v>4.5</v>
      </c>
      <c r="I267" s="19"/>
      <c r="J267" s="51"/>
      <c r="K267" s="19"/>
      <c r="L267" s="19"/>
      <c r="M267" s="19"/>
      <c r="N267" s="19"/>
      <c r="O267" s="19"/>
      <c r="P267" s="19"/>
      <c r="Q267" s="19"/>
      <c r="R267" s="19"/>
    </row>
    <row r="268" spans="1:18" ht="69.75" customHeight="1" x14ac:dyDescent="0.25">
      <c r="A268" s="7" t="s">
        <v>103</v>
      </c>
      <c r="B268" s="18">
        <f>SUM(B247:B267)</f>
        <v>119.9</v>
      </c>
      <c r="C268" s="18">
        <f>SUM(C247:C267)</f>
        <v>113.10000000000001</v>
      </c>
      <c r="D268" s="9">
        <f t="shared" ref="D268:D269" si="24">F268/$I$2*100</f>
        <v>100.79243961131927</v>
      </c>
      <c r="E268" s="78">
        <f>(B247*E247+B248*E248+B249*E249+B250*E250+B251*E251+B252*E252+B253*E253+B254*E254+B255*E255+B256*E256+B257*E257+B258*E258+B259*E259+B260*E260+B261*E261+B262*E262+B263*E263+B264*E264+B265*E265+B266*E266+B267*E267)/B268-0.3</f>
        <v>65665.525688073394</v>
      </c>
      <c r="F268" s="8">
        <f>ROUND((C247*F247+C248*F248+C249*F249+C250*F250+C251*F251+C252*F252+C253*F253+C254*F254+C255*F255+C256*F256+C257*F257+C258*F258+C259*F259+C260*F260+C261*F261+C262*F262+C263*F263+C264*F264+C265*F265+C266*F266+C267*F267)/C268,1)</f>
        <v>66178.3</v>
      </c>
      <c r="G268" s="8">
        <f>E268</f>
        <v>65665.525688073394</v>
      </c>
      <c r="H268" s="8">
        <f t="shared" ref="H268" si="25">F268-G268</f>
        <v>512.77431192660879</v>
      </c>
      <c r="I268" s="19"/>
      <c r="J268" s="31"/>
      <c r="K268" s="19"/>
      <c r="L268" s="19"/>
      <c r="M268" s="19"/>
      <c r="N268" s="19"/>
      <c r="O268" s="19"/>
      <c r="P268" s="19"/>
      <c r="Q268" s="19"/>
      <c r="R268" s="19"/>
    </row>
    <row r="269" spans="1:18" s="67" customFormat="1" ht="65.25" customHeight="1" x14ac:dyDescent="0.25">
      <c r="A269" s="58" t="s">
        <v>104</v>
      </c>
      <c r="B269" s="78">
        <f>B176+B211+B230+B245+B268</f>
        <v>7365.9</v>
      </c>
      <c r="C269" s="78">
        <f>C176+C211+C230+C245+C268</f>
        <v>7461.7</v>
      </c>
      <c r="D269" s="73">
        <f t="shared" si="24"/>
        <v>95.558347802248008</v>
      </c>
      <c r="E269" s="79">
        <f>ROUND((B176*E176+B211*E211+B230*E230+B245*E245+B268*E268)/B269,1)</f>
        <v>65658</v>
      </c>
      <c r="F269" s="79">
        <f>ROUND((C176*F176+C211*F211+C230*F230+C245*F245+C268*F268)/C269,1)</f>
        <v>62741.7</v>
      </c>
      <c r="G269" s="79">
        <v>54783.6</v>
      </c>
      <c r="H269" s="66">
        <f t="shared" si="23"/>
        <v>7958.0999999999985</v>
      </c>
      <c r="I269" s="62"/>
      <c r="J269" s="62"/>
      <c r="K269" s="62"/>
      <c r="L269" s="62"/>
      <c r="M269" s="62"/>
      <c r="N269" s="62"/>
      <c r="O269" s="62"/>
      <c r="P269" s="62"/>
      <c r="Q269" s="62"/>
      <c r="R269" s="62"/>
    </row>
    <row r="270" spans="1:18" ht="24.95" customHeight="1" x14ac:dyDescent="0.25">
      <c r="A270" s="80" t="s">
        <v>105</v>
      </c>
      <c r="B270" s="81"/>
      <c r="C270" s="81"/>
      <c r="D270" s="81"/>
      <c r="E270" s="81"/>
      <c r="F270" s="81"/>
      <c r="G270" s="81"/>
      <c r="H270" s="82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1:18" ht="24.95" customHeight="1" x14ac:dyDescent="0.25">
      <c r="A271" s="83" t="s">
        <v>10</v>
      </c>
      <c r="B271" s="84"/>
      <c r="C271" s="84"/>
      <c r="D271" s="84"/>
      <c r="E271" s="84"/>
      <c r="F271" s="84"/>
      <c r="G271" s="84"/>
      <c r="H271" s="85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1:18" ht="24.95" customHeight="1" x14ac:dyDescent="0.25">
      <c r="A272" s="2" t="s">
        <v>11</v>
      </c>
      <c r="B272" s="3">
        <v>7.1</v>
      </c>
      <c r="C272" s="3">
        <v>0</v>
      </c>
      <c r="D272" s="4">
        <f t="shared" ref="D272:D333" si="26">F272/$I$2*100</f>
        <v>0</v>
      </c>
      <c r="E272" s="5">
        <v>75506.7</v>
      </c>
      <c r="F272" s="5">
        <v>0</v>
      </c>
      <c r="G272" s="5">
        <v>75506.7</v>
      </c>
      <c r="H272" s="5">
        <f t="shared" ref="H272" si="27">F272-G272</f>
        <v>-75506.7</v>
      </c>
      <c r="I272" s="19"/>
      <c r="J272" s="54"/>
      <c r="K272" s="19"/>
      <c r="L272" s="19"/>
      <c r="M272" s="19"/>
      <c r="N272" s="19"/>
      <c r="O272" s="19"/>
      <c r="P272" s="19"/>
      <c r="Q272" s="19"/>
      <c r="R272" s="19"/>
    </row>
    <row r="273" spans="1:18" ht="30.75" customHeight="1" x14ac:dyDescent="0.25">
      <c r="A273" s="2" t="s">
        <v>12</v>
      </c>
      <c r="B273" s="3">
        <v>37.5</v>
      </c>
      <c r="C273" s="3">
        <v>36.799999999999997</v>
      </c>
      <c r="D273" s="4">
        <f t="shared" si="26"/>
        <v>91.799248720091526</v>
      </c>
      <c r="E273" s="5">
        <v>64279.182000000008</v>
      </c>
      <c r="F273" s="5">
        <v>60273.550724637687</v>
      </c>
      <c r="G273" s="5">
        <v>64279.182000000008</v>
      </c>
      <c r="H273" s="5">
        <f t="shared" ref="H273:H329" si="28">F273-G273</f>
        <v>-4005.6312753623206</v>
      </c>
      <c r="I273" s="19"/>
      <c r="J273" s="54"/>
      <c r="K273" s="19"/>
      <c r="L273" s="19"/>
      <c r="M273" s="19"/>
      <c r="N273" s="19"/>
      <c r="O273" s="19"/>
      <c r="P273" s="19"/>
      <c r="Q273" s="19"/>
      <c r="R273" s="19"/>
    </row>
    <row r="274" spans="1:18" ht="24.95" customHeight="1" x14ac:dyDescent="0.25">
      <c r="A274" s="2" t="s">
        <v>13</v>
      </c>
      <c r="B274" s="3">
        <v>135.1</v>
      </c>
      <c r="C274" s="3">
        <v>127.8</v>
      </c>
      <c r="D274" s="4">
        <f t="shared" si="26"/>
        <v>101.14058570014079</v>
      </c>
      <c r="E274" s="5">
        <v>71895.509999999995</v>
      </c>
      <c r="F274" s="5">
        <v>66406.88575899844</v>
      </c>
      <c r="G274" s="5">
        <v>71895.509999999995</v>
      </c>
      <c r="H274" s="5">
        <f t="shared" si="28"/>
        <v>-5488.6242410015548</v>
      </c>
      <c r="I274" s="19"/>
      <c r="J274" s="54"/>
      <c r="K274" s="19"/>
      <c r="L274" s="19"/>
      <c r="M274" s="19"/>
      <c r="N274" s="19"/>
      <c r="O274" s="19"/>
      <c r="P274" s="19"/>
      <c r="Q274" s="19"/>
      <c r="R274" s="19"/>
    </row>
    <row r="275" spans="1:18" ht="24.95" customHeight="1" x14ac:dyDescent="0.25">
      <c r="A275" s="2" t="s">
        <v>14</v>
      </c>
      <c r="B275" s="3">
        <v>15.7</v>
      </c>
      <c r="C275" s="3">
        <v>16.7</v>
      </c>
      <c r="D275" s="4">
        <f t="shared" si="26"/>
        <v>103.52136812001511</v>
      </c>
      <c r="E275" s="5">
        <v>67562.082000000009</v>
      </c>
      <c r="F275" s="5">
        <v>67970.059880239525</v>
      </c>
      <c r="G275" s="5">
        <v>67562.082000000009</v>
      </c>
      <c r="H275" s="5">
        <f t="shared" si="28"/>
        <v>407.9778802395158</v>
      </c>
      <c r="I275" s="19"/>
      <c r="J275" s="54"/>
      <c r="K275" s="19"/>
      <c r="L275" s="19"/>
      <c r="M275" s="19"/>
      <c r="N275" s="19"/>
      <c r="O275" s="19"/>
      <c r="P275" s="19"/>
      <c r="Q275" s="19"/>
      <c r="R275" s="19"/>
    </row>
    <row r="276" spans="1:18" ht="24.95" customHeight="1" x14ac:dyDescent="0.25">
      <c r="A276" s="2" t="s">
        <v>15</v>
      </c>
      <c r="B276" s="3">
        <v>237.4</v>
      </c>
      <c r="C276" s="3">
        <v>239.6</v>
      </c>
      <c r="D276" s="4">
        <f t="shared" si="26"/>
        <v>91.767193904204674</v>
      </c>
      <c r="E276" s="5">
        <v>64870.103999999999</v>
      </c>
      <c r="F276" s="5">
        <v>60252.504173622707</v>
      </c>
      <c r="G276" s="5">
        <v>64870.103999999999</v>
      </c>
      <c r="H276" s="5">
        <f t="shared" si="28"/>
        <v>-4617.5998263772926</v>
      </c>
      <c r="I276" s="19"/>
      <c r="J276" s="54"/>
      <c r="K276" s="19"/>
      <c r="L276" s="19"/>
      <c r="M276" s="19"/>
      <c r="N276" s="19"/>
      <c r="O276" s="19"/>
      <c r="P276" s="19"/>
      <c r="Q276" s="19"/>
      <c r="R276" s="19"/>
    </row>
    <row r="277" spans="1:18" ht="30.75" customHeight="1" x14ac:dyDescent="0.25">
      <c r="A277" s="2" t="s">
        <v>16</v>
      </c>
      <c r="B277" s="3">
        <v>5</v>
      </c>
      <c r="C277" s="3">
        <v>6.1</v>
      </c>
      <c r="D277" s="4">
        <f t="shared" si="26"/>
        <v>89.884543304125856</v>
      </c>
      <c r="E277" s="5">
        <v>58107.33</v>
      </c>
      <c r="F277" s="5">
        <v>59016.393442622953</v>
      </c>
      <c r="G277" s="5">
        <v>58107.33</v>
      </c>
      <c r="H277" s="5">
        <f t="shared" si="28"/>
        <v>909.0634426229517</v>
      </c>
      <c r="I277" s="19"/>
      <c r="J277" s="54"/>
      <c r="K277" s="19"/>
      <c r="L277" s="19"/>
      <c r="M277" s="19"/>
      <c r="N277" s="19"/>
      <c r="O277" s="19"/>
      <c r="P277" s="19"/>
      <c r="Q277" s="19"/>
      <c r="R277" s="19"/>
    </row>
    <row r="278" spans="1:18" ht="33" customHeight="1" x14ac:dyDescent="0.25">
      <c r="A278" s="2" t="s">
        <v>17</v>
      </c>
      <c r="B278" s="3">
        <v>153.6</v>
      </c>
      <c r="C278" s="3">
        <v>139.69999999999999</v>
      </c>
      <c r="D278" s="4">
        <f t="shared" si="26"/>
        <v>103.90166715606846</v>
      </c>
      <c r="E278" s="5">
        <v>65986.289999999994</v>
      </c>
      <c r="F278" s="5">
        <v>68219.756621331428</v>
      </c>
      <c r="G278" s="5">
        <v>65986.289999999994</v>
      </c>
      <c r="H278" s="5">
        <f t="shared" si="28"/>
        <v>2233.466621331434</v>
      </c>
      <c r="I278" s="19"/>
      <c r="J278" s="54"/>
      <c r="K278" s="19"/>
      <c r="L278" s="19"/>
      <c r="M278" s="19"/>
      <c r="N278" s="19"/>
      <c r="O278" s="19"/>
      <c r="P278" s="19"/>
      <c r="Q278" s="19"/>
      <c r="R278" s="19"/>
    </row>
    <row r="279" spans="1:18" ht="24.95" customHeight="1" x14ac:dyDescent="0.25">
      <c r="A279" s="2" t="s">
        <v>18</v>
      </c>
      <c r="B279" s="3">
        <v>0</v>
      </c>
      <c r="C279" s="3">
        <v>0</v>
      </c>
      <c r="D279" s="4">
        <f t="shared" si="26"/>
        <v>0</v>
      </c>
      <c r="E279" s="5">
        <v>0</v>
      </c>
      <c r="F279" s="5">
        <v>0</v>
      </c>
      <c r="G279" s="5">
        <v>0</v>
      </c>
      <c r="H279" s="5">
        <f t="shared" si="28"/>
        <v>0</v>
      </c>
      <c r="I279" s="19"/>
      <c r="J279" s="54"/>
      <c r="K279" s="19"/>
      <c r="L279" s="19"/>
      <c r="M279" s="19"/>
      <c r="N279" s="19"/>
      <c r="O279" s="19"/>
      <c r="P279" s="19"/>
      <c r="Q279" s="19"/>
      <c r="R279" s="19"/>
    </row>
    <row r="280" spans="1:18" ht="24.95" customHeight="1" x14ac:dyDescent="0.25">
      <c r="A280" s="2" t="s">
        <v>19</v>
      </c>
      <c r="B280" s="3">
        <v>0</v>
      </c>
      <c r="C280" s="3">
        <v>0</v>
      </c>
      <c r="D280" s="4">
        <f t="shared" si="26"/>
        <v>0</v>
      </c>
      <c r="E280" s="5">
        <v>0</v>
      </c>
      <c r="F280" s="5">
        <v>0</v>
      </c>
      <c r="G280" s="5">
        <v>0</v>
      </c>
      <c r="H280" s="5">
        <f t="shared" si="28"/>
        <v>0</v>
      </c>
      <c r="I280" s="19"/>
      <c r="J280" s="54"/>
      <c r="K280" s="19"/>
      <c r="L280" s="19"/>
      <c r="M280" s="19"/>
      <c r="N280" s="19"/>
      <c r="O280" s="19"/>
      <c r="P280" s="19"/>
      <c r="Q280" s="19"/>
      <c r="R280" s="19"/>
    </row>
    <row r="281" spans="1:18" ht="24.95" customHeight="1" x14ac:dyDescent="0.25">
      <c r="A281" s="2" t="s">
        <v>114</v>
      </c>
      <c r="B281" s="3">
        <v>0</v>
      </c>
      <c r="C281" s="3">
        <v>0</v>
      </c>
      <c r="D281" s="4">
        <f t="shared" si="26"/>
        <v>0</v>
      </c>
      <c r="E281" s="5">
        <v>0</v>
      </c>
      <c r="F281" s="5">
        <v>0</v>
      </c>
      <c r="G281" s="5">
        <v>0</v>
      </c>
      <c r="H281" s="5">
        <f t="shared" si="28"/>
        <v>0</v>
      </c>
      <c r="I281" s="19"/>
      <c r="J281" s="54"/>
      <c r="K281" s="19"/>
      <c r="L281" s="19"/>
      <c r="M281" s="19"/>
      <c r="N281" s="19"/>
      <c r="O281" s="19"/>
      <c r="P281" s="19"/>
      <c r="Q281" s="19"/>
      <c r="R281" s="19"/>
    </row>
    <row r="282" spans="1:18" ht="24.95" customHeight="1" x14ac:dyDescent="0.25">
      <c r="A282" s="2" t="s">
        <v>20</v>
      </c>
      <c r="B282" s="3">
        <v>31.3</v>
      </c>
      <c r="C282" s="3">
        <v>28.7</v>
      </c>
      <c r="D282" s="4">
        <f t="shared" si="26"/>
        <v>121.4808625939029</v>
      </c>
      <c r="E282" s="5">
        <v>79446.179999999993</v>
      </c>
      <c r="F282" s="5">
        <v>79761.904761904763</v>
      </c>
      <c r="G282" s="5">
        <v>79446.179999999993</v>
      </c>
      <c r="H282" s="5">
        <f t="shared" si="28"/>
        <v>315.72476190477028</v>
      </c>
      <c r="I282" s="19"/>
      <c r="J282" s="54"/>
      <c r="K282" s="19"/>
      <c r="L282" s="19"/>
      <c r="M282" s="19"/>
      <c r="N282" s="19"/>
      <c r="O282" s="19"/>
      <c r="P282" s="19"/>
      <c r="Q282" s="19"/>
      <c r="R282" s="19"/>
    </row>
    <row r="283" spans="1:18" ht="35.25" customHeight="1" x14ac:dyDescent="0.25">
      <c r="A283" s="2" t="s">
        <v>21</v>
      </c>
      <c r="B283" s="3">
        <v>2</v>
      </c>
      <c r="C283" s="3">
        <v>2</v>
      </c>
      <c r="D283" s="4">
        <f t="shared" si="26"/>
        <v>80.061327890990682</v>
      </c>
      <c r="E283" s="5">
        <v>55677.983999999997</v>
      </c>
      <c r="F283" s="5">
        <v>52566.666666666664</v>
      </c>
      <c r="G283" s="5">
        <v>55677.983999999997</v>
      </c>
      <c r="H283" s="5">
        <f t="shared" si="28"/>
        <v>-3111.3173333333325</v>
      </c>
      <c r="I283" s="19"/>
      <c r="J283" s="54"/>
      <c r="K283" s="19"/>
      <c r="L283" s="19"/>
      <c r="M283" s="19"/>
      <c r="N283" s="19"/>
      <c r="O283" s="19"/>
      <c r="P283" s="19"/>
      <c r="Q283" s="19"/>
      <c r="R283" s="19"/>
    </row>
    <row r="284" spans="1:18" ht="24.95" customHeight="1" x14ac:dyDescent="0.25">
      <c r="A284" s="2" t="s">
        <v>22</v>
      </c>
      <c r="B284" s="3">
        <v>0</v>
      </c>
      <c r="C284" s="3">
        <v>0</v>
      </c>
      <c r="D284" s="4">
        <f t="shared" si="26"/>
        <v>0</v>
      </c>
      <c r="E284" s="5">
        <v>0</v>
      </c>
      <c r="F284" s="5">
        <v>0</v>
      </c>
      <c r="G284" s="5">
        <v>0</v>
      </c>
      <c r="H284" s="5">
        <f t="shared" si="28"/>
        <v>0</v>
      </c>
      <c r="I284" s="19"/>
      <c r="J284" s="54"/>
      <c r="K284" s="19"/>
      <c r="L284" s="19"/>
      <c r="M284" s="19"/>
      <c r="N284" s="19"/>
      <c r="O284" s="19"/>
      <c r="P284" s="19"/>
      <c r="Q284" s="19"/>
      <c r="R284" s="19"/>
    </row>
    <row r="285" spans="1:18" ht="24.95" customHeight="1" x14ac:dyDescent="0.25">
      <c r="A285" s="2" t="s">
        <v>23</v>
      </c>
      <c r="B285" s="3">
        <v>0</v>
      </c>
      <c r="C285" s="3">
        <v>0</v>
      </c>
      <c r="D285" s="4">
        <f t="shared" si="26"/>
        <v>0</v>
      </c>
      <c r="E285" s="5">
        <v>0</v>
      </c>
      <c r="F285" s="5">
        <v>0</v>
      </c>
      <c r="G285" s="5">
        <v>0</v>
      </c>
      <c r="H285" s="5">
        <f t="shared" si="28"/>
        <v>0</v>
      </c>
      <c r="I285" s="19"/>
      <c r="J285" s="54"/>
      <c r="K285" s="19"/>
      <c r="L285" s="19"/>
      <c r="M285" s="19"/>
      <c r="N285" s="19"/>
      <c r="O285" s="19"/>
      <c r="P285" s="19"/>
      <c r="Q285" s="19"/>
      <c r="R285" s="19"/>
    </row>
    <row r="286" spans="1:18" ht="24.95" customHeight="1" x14ac:dyDescent="0.25">
      <c r="A286" s="2" t="s">
        <v>24</v>
      </c>
      <c r="B286" s="3">
        <v>0</v>
      </c>
      <c r="C286" s="3">
        <v>0</v>
      </c>
      <c r="D286" s="4">
        <f t="shared" si="26"/>
        <v>0</v>
      </c>
      <c r="E286" s="5">
        <v>0</v>
      </c>
      <c r="F286" s="5">
        <v>0</v>
      </c>
      <c r="G286" s="5">
        <v>0</v>
      </c>
      <c r="H286" s="5">
        <f t="shared" si="28"/>
        <v>0</v>
      </c>
      <c r="I286" s="19"/>
      <c r="J286" s="54"/>
      <c r="K286" s="19"/>
      <c r="L286" s="19"/>
      <c r="M286" s="19"/>
      <c r="N286" s="19"/>
      <c r="O286" s="19"/>
      <c r="P286" s="19"/>
      <c r="Q286" s="19"/>
      <c r="R286" s="19"/>
    </row>
    <row r="287" spans="1:18" ht="24.95" customHeight="1" x14ac:dyDescent="0.25">
      <c r="A287" s="2" t="s">
        <v>25</v>
      </c>
      <c r="B287" s="3">
        <v>6.8</v>
      </c>
      <c r="C287" s="3">
        <v>7.2</v>
      </c>
      <c r="D287" s="4">
        <f t="shared" si="26"/>
        <v>81.165534537553157</v>
      </c>
      <c r="E287" s="5">
        <v>72880.38</v>
      </c>
      <c r="F287" s="5">
        <v>53291.666666666657</v>
      </c>
      <c r="G287" s="5">
        <v>72880.38</v>
      </c>
      <c r="H287" s="5">
        <f t="shared" si="28"/>
        <v>-19588.713333333348</v>
      </c>
      <c r="I287" s="19"/>
      <c r="J287" s="54"/>
      <c r="K287" s="19"/>
      <c r="L287" s="19"/>
      <c r="M287" s="19"/>
      <c r="N287" s="19"/>
      <c r="O287" s="19"/>
      <c r="P287" s="19"/>
      <c r="Q287" s="19"/>
      <c r="R287" s="19"/>
    </row>
    <row r="288" spans="1:18" ht="24.95" customHeight="1" x14ac:dyDescent="0.25">
      <c r="A288" s="2" t="s">
        <v>26</v>
      </c>
      <c r="B288" s="3">
        <v>0</v>
      </c>
      <c r="C288" s="3">
        <v>0</v>
      </c>
      <c r="D288" s="4">
        <f t="shared" si="26"/>
        <v>0</v>
      </c>
      <c r="E288" s="5">
        <v>0</v>
      </c>
      <c r="F288" s="5">
        <v>0</v>
      </c>
      <c r="G288" s="5">
        <v>0</v>
      </c>
      <c r="H288" s="5">
        <f t="shared" si="28"/>
        <v>0</v>
      </c>
      <c r="I288" s="19"/>
      <c r="J288" s="54"/>
      <c r="K288" s="19"/>
      <c r="L288" s="19"/>
      <c r="M288" s="19"/>
      <c r="N288" s="19"/>
      <c r="O288" s="19"/>
      <c r="P288" s="19"/>
      <c r="Q288" s="19"/>
      <c r="R288" s="19"/>
    </row>
    <row r="289" spans="1:18" ht="24.95" customHeight="1" x14ac:dyDescent="0.25">
      <c r="A289" s="2" t="s">
        <v>27</v>
      </c>
      <c r="B289" s="3">
        <v>12.8</v>
      </c>
      <c r="C289" s="3">
        <v>12.4</v>
      </c>
      <c r="D289" s="4">
        <f t="shared" si="26"/>
        <v>111.87410684953672</v>
      </c>
      <c r="E289" s="5">
        <v>83910.923999999999</v>
      </c>
      <c r="F289" s="5">
        <v>73454.301075268813</v>
      </c>
      <c r="G289" s="5">
        <v>83910.923999999999</v>
      </c>
      <c r="H289" s="5">
        <f t="shared" si="28"/>
        <v>-10456.622924731186</v>
      </c>
      <c r="I289" s="19"/>
      <c r="J289" s="54"/>
      <c r="K289" s="19"/>
      <c r="L289" s="19"/>
      <c r="M289" s="19"/>
      <c r="N289" s="19"/>
      <c r="O289" s="19"/>
      <c r="P289" s="19"/>
      <c r="Q289" s="19"/>
      <c r="R289" s="19"/>
    </row>
    <row r="290" spans="1:18" ht="24.95" customHeight="1" x14ac:dyDescent="0.25">
      <c r="A290" s="2" t="s">
        <v>28</v>
      </c>
      <c r="B290" s="3">
        <v>83</v>
      </c>
      <c r="C290" s="3">
        <v>98.3</v>
      </c>
      <c r="D290" s="4">
        <f t="shared" si="26"/>
        <v>81.08800082171021</v>
      </c>
      <c r="E290" s="5">
        <v>53642.586000000003</v>
      </c>
      <c r="F290" s="5">
        <v>53240.759579518482</v>
      </c>
      <c r="G290" s="5">
        <v>53642.586000000003</v>
      </c>
      <c r="H290" s="5">
        <f t="shared" si="28"/>
        <v>-401.82642048152047</v>
      </c>
      <c r="I290" s="19"/>
      <c r="J290" s="54"/>
      <c r="K290" s="19"/>
      <c r="L290" s="19"/>
      <c r="M290" s="19"/>
      <c r="N290" s="19"/>
      <c r="O290" s="19"/>
      <c r="P290" s="19"/>
      <c r="Q290" s="19"/>
      <c r="R290" s="19"/>
    </row>
    <row r="291" spans="1:18" ht="24.95" customHeight="1" x14ac:dyDescent="0.25">
      <c r="A291" s="2" t="s">
        <v>29</v>
      </c>
      <c r="B291" s="3">
        <v>31.9</v>
      </c>
      <c r="C291" s="3">
        <v>29.7</v>
      </c>
      <c r="D291" s="4">
        <f t="shared" si="26"/>
        <v>98.143155094834015</v>
      </c>
      <c r="E291" s="5">
        <v>68284.320000000007</v>
      </c>
      <c r="F291" s="5">
        <v>64438.832772166112</v>
      </c>
      <c r="G291" s="5">
        <v>68284.320000000007</v>
      </c>
      <c r="H291" s="5">
        <f t="shared" si="28"/>
        <v>-3845.4872278338953</v>
      </c>
      <c r="I291" s="19"/>
      <c r="J291" s="54"/>
      <c r="K291" s="19"/>
      <c r="L291" s="19"/>
      <c r="M291" s="19"/>
      <c r="N291" s="19"/>
      <c r="O291" s="19"/>
      <c r="P291" s="19"/>
      <c r="Q291" s="19"/>
      <c r="R291" s="19"/>
    </row>
    <row r="292" spans="1:18" ht="24.95" customHeight="1" x14ac:dyDescent="0.25">
      <c r="A292" s="2" t="s">
        <v>30</v>
      </c>
      <c r="B292" s="3">
        <v>8.9</v>
      </c>
      <c r="C292" s="3">
        <v>9</v>
      </c>
      <c r="D292" s="4">
        <f t="shared" si="26"/>
        <v>75.75167845051179</v>
      </c>
      <c r="E292" s="5">
        <v>61390.23</v>
      </c>
      <c r="F292" s="5">
        <v>49737.037037037036</v>
      </c>
      <c r="G292" s="5">
        <v>61390.23</v>
      </c>
      <c r="H292" s="5">
        <f t="shared" si="28"/>
        <v>-11653.192962962967</v>
      </c>
      <c r="I292" s="19"/>
      <c r="J292" s="54"/>
      <c r="K292" s="19"/>
      <c r="L292" s="19"/>
      <c r="M292" s="19"/>
      <c r="N292" s="19"/>
      <c r="O292" s="19"/>
      <c r="P292" s="19"/>
      <c r="Q292" s="19"/>
      <c r="R292" s="19"/>
    </row>
    <row r="293" spans="1:18" ht="24.95" customHeight="1" x14ac:dyDescent="0.25">
      <c r="A293" s="2" t="s">
        <v>31</v>
      </c>
      <c r="B293" s="3">
        <v>37.5</v>
      </c>
      <c r="C293" s="3">
        <v>36</v>
      </c>
      <c r="D293" s="4">
        <f t="shared" si="26"/>
        <v>65.366777115535839</v>
      </c>
      <c r="E293" s="5">
        <v>54890.087999999996</v>
      </c>
      <c r="F293" s="5">
        <v>42918.518518518518</v>
      </c>
      <c r="G293" s="5">
        <v>54890.087999999996</v>
      </c>
      <c r="H293" s="5">
        <f t="shared" si="28"/>
        <v>-11971.569481481478</v>
      </c>
      <c r="I293" s="19"/>
      <c r="J293" s="54"/>
      <c r="K293" s="19"/>
      <c r="L293" s="19"/>
      <c r="M293" s="19"/>
      <c r="N293" s="19"/>
      <c r="O293" s="19"/>
      <c r="P293" s="19"/>
      <c r="Q293" s="19"/>
      <c r="R293" s="19"/>
    </row>
    <row r="294" spans="1:18" ht="24.95" customHeight="1" x14ac:dyDescent="0.25">
      <c r="A294" s="2" t="s">
        <v>32</v>
      </c>
      <c r="B294" s="3">
        <v>51.1</v>
      </c>
      <c r="C294" s="3">
        <v>49.3</v>
      </c>
      <c r="D294" s="4">
        <f t="shared" si="26"/>
        <v>90.204551455818631</v>
      </c>
      <c r="E294" s="5">
        <v>64016.549999999996</v>
      </c>
      <c r="F294" s="5">
        <v>59226.504394861404</v>
      </c>
      <c r="G294" s="5">
        <v>64016.549999999996</v>
      </c>
      <c r="H294" s="5">
        <f t="shared" si="28"/>
        <v>-4790.0456051385918</v>
      </c>
      <c r="I294" s="19"/>
      <c r="J294" s="54"/>
      <c r="K294" s="19"/>
      <c r="L294" s="19"/>
      <c r="M294" s="19"/>
      <c r="N294" s="19"/>
      <c r="O294" s="19"/>
      <c r="P294" s="19"/>
      <c r="Q294" s="19"/>
      <c r="R294" s="19"/>
    </row>
    <row r="295" spans="1:18" ht="24.95" customHeight="1" x14ac:dyDescent="0.25">
      <c r="A295" s="2" t="s">
        <v>33</v>
      </c>
      <c r="B295" s="3">
        <v>0</v>
      </c>
      <c r="C295" s="3">
        <v>0</v>
      </c>
      <c r="D295" s="4">
        <f t="shared" si="26"/>
        <v>0</v>
      </c>
      <c r="E295" s="5">
        <v>0</v>
      </c>
      <c r="F295" s="5">
        <v>0</v>
      </c>
      <c r="G295" s="5">
        <v>0</v>
      </c>
      <c r="H295" s="5">
        <f t="shared" si="28"/>
        <v>0</v>
      </c>
      <c r="I295" s="19"/>
      <c r="J295" s="54"/>
      <c r="K295" s="19"/>
      <c r="L295" s="19"/>
      <c r="M295" s="19"/>
      <c r="N295" s="19"/>
      <c r="O295" s="19"/>
      <c r="P295" s="19"/>
      <c r="Q295" s="19"/>
      <c r="R295" s="19"/>
    </row>
    <row r="296" spans="1:18" ht="24.95" customHeight="1" x14ac:dyDescent="0.25">
      <c r="A296" s="2" t="s">
        <v>34</v>
      </c>
      <c r="B296" s="3">
        <v>96.7</v>
      </c>
      <c r="C296" s="3">
        <v>91.3</v>
      </c>
      <c r="D296" s="4">
        <f t="shared" si="26"/>
        <v>104.43719944980032</v>
      </c>
      <c r="E296" s="5">
        <v>66971.16</v>
      </c>
      <c r="F296" s="5">
        <v>68571.376414749902</v>
      </c>
      <c r="G296" s="5">
        <v>66971.16</v>
      </c>
      <c r="H296" s="5">
        <f t="shared" si="28"/>
        <v>1600.2164147498988</v>
      </c>
      <c r="I296" s="19"/>
      <c r="J296" s="54"/>
      <c r="K296" s="19"/>
      <c r="L296" s="19"/>
      <c r="M296" s="19"/>
      <c r="N296" s="19"/>
      <c r="O296" s="19"/>
      <c r="P296" s="19"/>
      <c r="Q296" s="19"/>
      <c r="R296" s="19"/>
    </row>
    <row r="297" spans="1:18" ht="24.95" customHeight="1" x14ac:dyDescent="0.25">
      <c r="A297" s="2" t="s">
        <v>35</v>
      </c>
      <c r="B297" s="3">
        <v>3.5</v>
      </c>
      <c r="C297" s="3">
        <v>2</v>
      </c>
      <c r="D297" s="4">
        <f t="shared" si="26"/>
        <v>119.17816564622743</v>
      </c>
      <c r="E297" s="5">
        <v>63031.68</v>
      </c>
      <c r="F297" s="5">
        <v>78250</v>
      </c>
      <c r="G297" s="5">
        <v>63031.68</v>
      </c>
      <c r="H297" s="5">
        <f t="shared" si="28"/>
        <v>15218.32</v>
      </c>
      <c r="I297" s="19"/>
      <c r="J297" s="54"/>
      <c r="K297" s="19"/>
      <c r="L297" s="19"/>
      <c r="M297" s="19"/>
      <c r="N297" s="19"/>
      <c r="O297" s="19"/>
      <c r="P297" s="19"/>
      <c r="Q297" s="19"/>
      <c r="R297" s="19"/>
    </row>
    <row r="298" spans="1:18" ht="24.95" customHeight="1" x14ac:dyDescent="0.25">
      <c r="A298" s="2" t="s">
        <v>36</v>
      </c>
      <c r="B298" s="3">
        <v>10.1</v>
      </c>
      <c r="C298" s="3">
        <v>8.5</v>
      </c>
      <c r="D298" s="4">
        <f t="shared" si="26"/>
        <v>105.13779364132263</v>
      </c>
      <c r="E298" s="5">
        <v>66971.16</v>
      </c>
      <c r="F298" s="5">
        <v>69031.372549019608</v>
      </c>
      <c r="G298" s="5">
        <v>66971.16</v>
      </c>
      <c r="H298" s="5">
        <f t="shared" si="28"/>
        <v>2060.2125490196049</v>
      </c>
      <c r="I298" s="19"/>
      <c r="J298" s="54"/>
      <c r="K298" s="19"/>
      <c r="L298" s="19"/>
      <c r="M298" s="19"/>
      <c r="N298" s="19"/>
      <c r="O298" s="19"/>
      <c r="P298" s="19"/>
      <c r="Q298" s="19"/>
      <c r="R298" s="19"/>
    </row>
    <row r="299" spans="1:18" ht="24.95" customHeight="1" x14ac:dyDescent="0.25">
      <c r="A299" s="2" t="s">
        <v>37</v>
      </c>
      <c r="B299" s="3">
        <v>36.4</v>
      </c>
      <c r="C299" s="3">
        <v>39.200000000000003</v>
      </c>
      <c r="D299" s="4">
        <f t="shared" si="26"/>
        <v>86.458629264858942</v>
      </c>
      <c r="E299" s="5">
        <v>63359.97</v>
      </c>
      <c r="F299" s="5">
        <v>56767.006802721087</v>
      </c>
      <c r="G299" s="5">
        <v>63359.97</v>
      </c>
      <c r="H299" s="5">
        <f t="shared" si="28"/>
        <v>-6592.9631972789139</v>
      </c>
      <c r="I299" s="19"/>
      <c r="J299" s="54"/>
      <c r="K299" s="19"/>
      <c r="L299" s="19"/>
      <c r="M299" s="19"/>
      <c r="N299" s="19"/>
      <c r="O299" s="19"/>
      <c r="P299" s="19"/>
      <c r="Q299" s="19"/>
      <c r="R299" s="19"/>
    </row>
    <row r="300" spans="1:18" ht="24.95" customHeight="1" x14ac:dyDescent="0.25">
      <c r="A300" s="2" t="s">
        <v>38</v>
      </c>
      <c r="B300" s="3">
        <v>30</v>
      </c>
      <c r="C300" s="3">
        <v>30</v>
      </c>
      <c r="D300" s="4">
        <f t="shared" si="26"/>
        <v>80.794081113920285</v>
      </c>
      <c r="E300" s="5">
        <v>51869.82</v>
      </c>
      <c r="F300" s="5">
        <v>53047.777777777781</v>
      </c>
      <c r="G300" s="5">
        <v>51869.82</v>
      </c>
      <c r="H300" s="5">
        <f t="shared" si="28"/>
        <v>1177.9577777777813</v>
      </c>
      <c r="I300" s="19"/>
      <c r="J300" s="54"/>
      <c r="K300" s="19"/>
      <c r="L300" s="19"/>
      <c r="M300" s="19"/>
      <c r="N300" s="19"/>
      <c r="O300" s="19"/>
      <c r="P300" s="19"/>
      <c r="Q300" s="19"/>
      <c r="R300" s="19"/>
    </row>
    <row r="301" spans="1:18" ht="24.95" customHeight="1" x14ac:dyDescent="0.25">
      <c r="A301" s="2" t="s">
        <v>39</v>
      </c>
      <c r="B301" s="3">
        <v>84.8</v>
      </c>
      <c r="C301" s="3">
        <v>81.8</v>
      </c>
      <c r="D301" s="4">
        <f t="shared" si="26"/>
        <v>102.69435234809265</v>
      </c>
      <c r="E301" s="5">
        <v>79905.786000000007</v>
      </c>
      <c r="F301" s="5">
        <v>67427.057864710674</v>
      </c>
      <c r="G301" s="5">
        <v>79905.786000000007</v>
      </c>
      <c r="H301" s="5">
        <f t="shared" si="28"/>
        <v>-12478.728135289333</v>
      </c>
      <c r="I301" s="19"/>
      <c r="J301" s="54"/>
      <c r="K301" s="19"/>
      <c r="L301" s="19"/>
      <c r="M301" s="19"/>
      <c r="N301" s="19"/>
      <c r="O301" s="19"/>
      <c r="P301" s="19"/>
      <c r="Q301" s="19"/>
      <c r="R301" s="19"/>
    </row>
    <row r="302" spans="1:18" ht="24.95" customHeight="1" x14ac:dyDescent="0.25">
      <c r="A302" s="2" t="s">
        <v>40</v>
      </c>
      <c r="B302" s="3">
        <v>9.9</v>
      </c>
      <c r="C302" s="3">
        <v>10</v>
      </c>
      <c r="D302" s="4">
        <f t="shared" si="26"/>
        <v>91.012011737589731</v>
      </c>
      <c r="E302" s="5">
        <v>67956.03</v>
      </c>
      <c r="F302" s="5">
        <v>59756.666666666664</v>
      </c>
      <c r="G302" s="5">
        <v>67956.03</v>
      </c>
      <c r="H302" s="5">
        <f t="shared" si="28"/>
        <v>-8199.3633333333346</v>
      </c>
      <c r="I302" s="19"/>
      <c r="J302" s="54"/>
      <c r="K302" s="19"/>
      <c r="L302" s="19"/>
      <c r="M302" s="19"/>
      <c r="N302" s="19"/>
      <c r="O302" s="19"/>
      <c r="P302" s="19"/>
      <c r="Q302" s="19"/>
      <c r="R302" s="19"/>
    </row>
    <row r="303" spans="1:18" ht="24.95" customHeight="1" x14ac:dyDescent="0.25">
      <c r="A303" s="2" t="s">
        <v>41</v>
      </c>
      <c r="B303" s="3">
        <v>12.3</v>
      </c>
      <c r="C303" s="3">
        <v>10</v>
      </c>
      <c r="D303" s="4">
        <f t="shared" si="26"/>
        <v>86.686567770365627</v>
      </c>
      <c r="E303" s="5">
        <v>57779.040000000001</v>
      </c>
      <c r="F303" s="5">
        <v>56916.666666666664</v>
      </c>
      <c r="G303" s="5">
        <v>57779.040000000001</v>
      </c>
      <c r="H303" s="5">
        <f t="shared" si="28"/>
        <v>-862.37333333333663</v>
      </c>
      <c r="I303" s="19"/>
      <c r="J303" s="54"/>
      <c r="K303" s="19"/>
      <c r="L303" s="19"/>
      <c r="M303" s="19"/>
      <c r="N303" s="19"/>
      <c r="O303" s="19"/>
      <c r="P303" s="19"/>
      <c r="Q303" s="19"/>
      <c r="R303" s="19"/>
    </row>
    <row r="304" spans="1:18" ht="24.95" customHeight="1" x14ac:dyDescent="0.25">
      <c r="A304" s="2" t="s">
        <v>42</v>
      </c>
      <c r="B304" s="3">
        <v>12.6</v>
      </c>
      <c r="C304" s="3">
        <v>10.6</v>
      </c>
      <c r="D304" s="4">
        <f t="shared" si="26"/>
        <v>72.722939585360479</v>
      </c>
      <c r="E304" s="5">
        <v>54693.113999999994</v>
      </c>
      <c r="F304" s="5">
        <v>47748.427672955986</v>
      </c>
      <c r="G304" s="5">
        <v>54693.113999999994</v>
      </c>
      <c r="H304" s="5">
        <f t="shared" si="28"/>
        <v>-6944.6863270440081</v>
      </c>
      <c r="I304" s="19"/>
      <c r="J304" s="54"/>
      <c r="K304" s="19"/>
      <c r="L304" s="19"/>
      <c r="M304" s="19"/>
      <c r="N304" s="19"/>
      <c r="O304" s="19"/>
      <c r="P304" s="19"/>
      <c r="Q304" s="19"/>
      <c r="R304" s="19"/>
    </row>
    <row r="305" spans="1:18" ht="24.95" customHeight="1" x14ac:dyDescent="0.25">
      <c r="A305" s="2" t="s">
        <v>115</v>
      </c>
      <c r="B305" s="3">
        <v>0.4</v>
      </c>
      <c r="C305" s="3">
        <v>0.4</v>
      </c>
      <c r="D305" s="4">
        <f t="shared" si="26"/>
        <v>58.129499324783971</v>
      </c>
      <c r="E305" s="5">
        <v>52132.452000000005</v>
      </c>
      <c r="F305" s="5">
        <v>38166.666666666664</v>
      </c>
      <c r="G305" s="5">
        <v>52132.452000000005</v>
      </c>
      <c r="H305" s="5">
        <f t="shared" si="28"/>
        <v>-13965.785333333341</v>
      </c>
      <c r="I305" s="19"/>
      <c r="J305" s="54"/>
      <c r="K305" s="19"/>
      <c r="L305" s="19"/>
      <c r="M305" s="19"/>
      <c r="N305" s="19"/>
      <c r="O305" s="19"/>
      <c r="P305" s="19"/>
      <c r="Q305" s="19"/>
      <c r="R305" s="19"/>
    </row>
    <row r="306" spans="1:18" ht="24.95" customHeight="1" x14ac:dyDescent="0.25">
      <c r="A306" s="2" t="s">
        <v>111</v>
      </c>
      <c r="B306" s="3">
        <v>11.5</v>
      </c>
      <c r="C306" s="3">
        <v>13.7</v>
      </c>
      <c r="D306" s="4">
        <f t="shared" si="26"/>
        <v>83.948980187017924</v>
      </c>
      <c r="E306" s="5">
        <v>53051.663999999997</v>
      </c>
      <c r="F306" s="5">
        <v>55119.221411192222</v>
      </c>
      <c r="G306" s="5">
        <v>53051.663999999997</v>
      </c>
      <c r="H306" s="5">
        <f t="shared" si="28"/>
        <v>2067.5574111922251</v>
      </c>
      <c r="I306" s="19"/>
      <c r="J306" s="54"/>
      <c r="K306" s="19"/>
      <c r="L306" s="19"/>
      <c r="M306" s="19"/>
      <c r="N306" s="19"/>
      <c r="O306" s="19"/>
      <c r="P306" s="19"/>
      <c r="Q306" s="19"/>
      <c r="R306" s="19"/>
    </row>
    <row r="307" spans="1:18" ht="24.95" customHeight="1" x14ac:dyDescent="0.25">
      <c r="A307" s="2" t="s">
        <v>43</v>
      </c>
      <c r="B307" s="3">
        <v>6</v>
      </c>
      <c r="C307" s="3">
        <v>6</v>
      </c>
      <c r="D307" s="4">
        <f t="shared" si="26"/>
        <v>92.71951289679518</v>
      </c>
      <c r="E307" s="5">
        <v>64016.549999999996</v>
      </c>
      <c r="F307" s="5">
        <v>60877.777777777774</v>
      </c>
      <c r="G307" s="5">
        <v>64016.549999999996</v>
      </c>
      <c r="H307" s="5">
        <f t="shared" si="28"/>
        <v>-3138.7722222222219</v>
      </c>
      <c r="I307" s="19"/>
      <c r="J307" s="54"/>
      <c r="K307" s="19"/>
      <c r="L307" s="19"/>
      <c r="M307" s="19"/>
      <c r="N307" s="19"/>
      <c r="O307" s="19"/>
      <c r="P307" s="19"/>
      <c r="Q307" s="19"/>
      <c r="R307" s="19"/>
    </row>
    <row r="308" spans="1:18" ht="24.95" customHeight="1" x14ac:dyDescent="0.25">
      <c r="A308" s="2" t="s">
        <v>44</v>
      </c>
      <c r="B308" s="3">
        <v>1</v>
      </c>
      <c r="C308" s="3">
        <v>1</v>
      </c>
      <c r="D308" s="4">
        <f t="shared" si="26"/>
        <v>87.676546143145799</v>
      </c>
      <c r="E308" s="5">
        <v>57582.065999999999</v>
      </c>
      <c r="F308" s="5">
        <v>57566.666666666664</v>
      </c>
      <c r="G308" s="5">
        <v>57582.065999999999</v>
      </c>
      <c r="H308" s="5">
        <f t="shared" si="28"/>
        <v>-15.399333333334653</v>
      </c>
      <c r="I308" s="19"/>
      <c r="J308" s="54"/>
      <c r="K308" s="19"/>
      <c r="L308" s="19"/>
      <c r="M308" s="19"/>
      <c r="N308" s="19"/>
      <c r="O308" s="19"/>
      <c r="P308" s="19"/>
      <c r="Q308" s="19"/>
      <c r="R308" s="19"/>
    </row>
    <row r="309" spans="1:18" ht="24.95" customHeight="1" x14ac:dyDescent="0.25">
      <c r="A309" s="2" t="s">
        <v>45</v>
      </c>
      <c r="B309" s="3">
        <v>0</v>
      </c>
      <c r="C309" s="3">
        <v>0</v>
      </c>
      <c r="D309" s="4">
        <f t="shared" si="26"/>
        <v>0</v>
      </c>
      <c r="E309" s="5">
        <v>0</v>
      </c>
      <c r="F309" s="5">
        <v>0</v>
      </c>
      <c r="G309" s="5">
        <v>0</v>
      </c>
      <c r="H309" s="5">
        <f t="shared" si="28"/>
        <v>0</v>
      </c>
      <c r="I309" s="19"/>
      <c r="J309" s="54"/>
      <c r="K309" s="19"/>
      <c r="L309" s="19"/>
      <c r="M309" s="19"/>
      <c r="N309" s="19"/>
      <c r="O309" s="19"/>
      <c r="P309" s="19"/>
      <c r="Q309" s="19"/>
      <c r="R309" s="19"/>
    </row>
    <row r="310" spans="1:18" ht="24.95" customHeight="1" x14ac:dyDescent="0.25">
      <c r="A310" s="2" t="s">
        <v>46</v>
      </c>
      <c r="B310" s="3">
        <v>0</v>
      </c>
      <c r="C310" s="3">
        <v>0</v>
      </c>
      <c r="D310" s="4">
        <f t="shared" si="26"/>
        <v>0</v>
      </c>
      <c r="E310" s="5">
        <v>0</v>
      </c>
      <c r="F310" s="5">
        <v>0</v>
      </c>
      <c r="G310" s="5">
        <v>0</v>
      </c>
      <c r="H310" s="5">
        <f t="shared" si="28"/>
        <v>0</v>
      </c>
      <c r="I310" s="19"/>
      <c r="J310" s="54"/>
      <c r="K310" s="19"/>
      <c r="L310" s="19"/>
      <c r="M310" s="19"/>
      <c r="N310" s="19"/>
      <c r="O310" s="19"/>
      <c r="P310" s="19"/>
      <c r="Q310" s="19"/>
      <c r="R310" s="19"/>
    </row>
    <row r="311" spans="1:18" ht="24.95" customHeight="1" x14ac:dyDescent="0.25">
      <c r="A311" s="2" t="s">
        <v>47</v>
      </c>
      <c r="B311" s="3">
        <v>0</v>
      </c>
      <c r="C311" s="3">
        <v>0</v>
      </c>
      <c r="D311" s="4">
        <f t="shared" si="26"/>
        <v>0</v>
      </c>
      <c r="E311" s="5">
        <v>0</v>
      </c>
      <c r="F311" s="5">
        <v>0</v>
      </c>
      <c r="G311" s="5">
        <v>0</v>
      </c>
      <c r="H311" s="5">
        <f t="shared" si="28"/>
        <v>0</v>
      </c>
      <c r="I311" s="19"/>
      <c r="J311" s="54"/>
      <c r="K311" s="19"/>
      <c r="L311" s="19"/>
      <c r="M311" s="19"/>
      <c r="N311" s="19"/>
      <c r="O311" s="19"/>
      <c r="P311" s="19"/>
      <c r="Q311" s="19"/>
      <c r="R311" s="19"/>
    </row>
    <row r="312" spans="1:18" ht="24.95" customHeight="1" x14ac:dyDescent="0.25">
      <c r="A312" s="2" t="s">
        <v>48</v>
      </c>
      <c r="B312" s="3">
        <v>0</v>
      </c>
      <c r="C312" s="3">
        <v>0</v>
      </c>
      <c r="D312" s="4">
        <f t="shared" si="26"/>
        <v>0</v>
      </c>
      <c r="E312" s="5">
        <v>0</v>
      </c>
      <c r="F312" s="5">
        <v>0</v>
      </c>
      <c r="G312" s="5">
        <v>0</v>
      </c>
      <c r="H312" s="5">
        <f t="shared" si="28"/>
        <v>0</v>
      </c>
      <c r="I312" s="19"/>
      <c r="J312" s="54"/>
      <c r="K312" s="19"/>
      <c r="L312" s="19"/>
      <c r="M312" s="19"/>
      <c r="N312" s="19"/>
      <c r="O312" s="19"/>
      <c r="P312" s="19"/>
      <c r="Q312" s="19"/>
      <c r="R312" s="19"/>
    </row>
    <row r="313" spans="1:18" ht="24.95" customHeight="1" x14ac:dyDescent="0.25">
      <c r="A313" s="2" t="s">
        <v>112</v>
      </c>
      <c r="B313" s="3">
        <v>0</v>
      </c>
      <c r="C313" s="3">
        <v>0</v>
      </c>
      <c r="D313" s="4">
        <f t="shared" si="26"/>
        <v>0</v>
      </c>
      <c r="E313" s="5">
        <v>0</v>
      </c>
      <c r="F313" s="5">
        <v>0</v>
      </c>
      <c r="G313" s="5">
        <v>0</v>
      </c>
      <c r="H313" s="5">
        <f t="shared" si="28"/>
        <v>0</v>
      </c>
      <c r="I313" s="19"/>
      <c r="J313" s="54"/>
      <c r="K313" s="19"/>
      <c r="L313" s="19"/>
      <c r="M313" s="19"/>
      <c r="N313" s="19"/>
      <c r="O313" s="19"/>
      <c r="P313" s="19"/>
      <c r="Q313" s="19"/>
      <c r="R313" s="19"/>
    </row>
    <row r="314" spans="1:18" ht="24.95" customHeight="1" x14ac:dyDescent="0.25">
      <c r="A314" s="2" t="s">
        <v>49</v>
      </c>
      <c r="B314" s="3">
        <v>0</v>
      </c>
      <c r="C314" s="3">
        <v>0</v>
      </c>
      <c r="D314" s="4">
        <f t="shared" si="26"/>
        <v>0</v>
      </c>
      <c r="E314" s="5">
        <v>0</v>
      </c>
      <c r="F314" s="5">
        <v>0</v>
      </c>
      <c r="G314" s="5">
        <v>0</v>
      </c>
      <c r="H314" s="5">
        <f t="shared" si="28"/>
        <v>0</v>
      </c>
      <c r="I314" s="19"/>
      <c r="J314" s="54"/>
      <c r="K314" s="19"/>
      <c r="L314" s="19"/>
      <c r="M314" s="19"/>
      <c r="N314" s="19"/>
      <c r="O314" s="19"/>
      <c r="P314" s="19"/>
      <c r="Q314" s="19"/>
      <c r="R314" s="19"/>
    </row>
    <row r="315" spans="1:18" ht="24.95" customHeight="1" x14ac:dyDescent="0.25">
      <c r="A315" s="2" t="s">
        <v>50</v>
      </c>
      <c r="B315" s="3">
        <v>27.5</v>
      </c>
      <c r="C315" s="3">
        <v>26.4</v>
      </c>
      <c r="D315" s="4">
        <f t="shared" si="26"/>
        <v>104.04580392243741</v>
      </c>
      <c r="E315" s="5">
        <v>68284.320000000007</v>
      </c>
      <c r="F315" s="5">
        <v>68314.393939393951</v>
      </c>
      <c r="G315" s="5">
        <v>68284.320000000007</v>
      </c>
      <c r="H315" s="5">
        <f t="shared" si="28"/>
        <v>30.073939393943874</v>
      </c>
      <c r="I315" s="19"/>
      <c r="J315" s="54"/>
      <c r="K315" s="19"/>
      <c r="L315" s="19"/>
      <c r="M315" s="19"/>
      <c r="N315" s="19"/>
      <c r="O315" s="19"/>
      <c r="P315" s="19"/>
      <c r="Q315" s="19"/>
      <c r="R315" s="19"/>
    </row>
    <row r="316" spans="1:18" ht="24.95" customHeight="1" x14ac:dyDescent="0.25">
      <c r="A316" s="2" t="s">
        <v>51</v>
      </c>
      <c r="B316" s="3">
        <v>5.2</v>
      </c>
      <c r="C316" s="3">
        <v>8.1</v>
      </c>
      <c r="D316" s="4">
        <f t="shared" si="26"/>
        <v>73.507226058662638</v>
      </c>
      <c r="E316" s="5">
        <v>55152.72</v>
      </c>
      <c r="F316" s="5">
        <v>48263.374485596709</v>
      </c>
      <c r="G316" s="5">
        <v>55152.72</v>
      </c>
      <c r="H316" s="5">
        <f t="shared" si="28"/>
        <v>-6889.3455144032923</v>
      </c>
      <c r="I316" s="19"/>
      <c r="J316" s="54"/>
      <c r="K316" s="19"/>
      <c r="L316" s="19"/>
      <c r="M316" s="19"/>
      <c r="N316" s="19"/>
      <c r="O316" s="19"/>
      <c r="P316" s="19"/>
      <c r="Q316" s="19"/>
      <c r="R316" s="19"/>
    </row>
    <row r="317" spans="1:18" ht="30.75" customHeight="1" x14ac:dyDescent="0.25">
      <c r="A317" s="2" t="s">
        <v>52</v>
      </c>
      <c r="B317" s="3">
        <v>17.5</v>
      </c>
      <c r="C317" s="3">
        <v>14.7</v>
      </c>
      <c r="D317" s="4">
        <f t="shared" si="26"/>
        <v>78.424660349178311</v>
      </c>
      <c r="E317" s="5">
        <v>59223.516000000003</v>
      </c>
      <c r="F317" s="5">
        <v>51492.063492063498</v>
      </c>
      <c r="G317" s="5">
        <v>59223.516000000003</v>
      </c>
      <c r="H317" s="5">
        <f t="shared" si="28"/>
        <v>-7731.4525079365048</v>
      </c>
      <c r="I317" s="19"/>
      <c r="J317" s="54"/>
      <c r="K317" s="19"/>
      <c r="L317" s="19"/>
      <c r="M317" s="19"/>
      <c r="N317" s="19"/>
      <c r="O317" s="19"/>
      <c r="P317" s="19"/>
      <c r="Q317" s="19"/>
      <c r="R317" s="19"/>
    </row>
    <row r="318" spans="1:18" ht="24.95" customHeight="1" x14ac:dyDescent="0.25">
      <c r="A318" s="2" t="s">
        <v>53</v>
      </c>
      <c r="B318" s="3">
        <v>8</v>
      </c>
      <c r="C318" s="3">
        <v>8</v>
      </c>
      <c r="D318" s="4">
        <f t="shared" si="26"/>
        <v>71.887660300344194</v>
      </c>
      <c r="E318" s="5">
        <v>55481.009999999995</v>
      </c>
      <c r="F318" s="5">
        <v>47199.999999999993</v>
      </c>
      <c r="G318" s="5">
        <v>55481.009999999995</v>
      </c>
      <c r="H318" s="5">
        <f t="shared" si="28"/>
        <v>-8281.010000000002</v>
      </c>
      <c r="I318" s="19"/>
      <c r="J318" s="54"/>
      <c r="K318" s="19"/>
      <c r="L318" s="19"/>
      <c r="M318" s="19"/>
      <c r="N318" s="19"/>
      <c r="O318" s="19"/>
      <c r="P318" s="19"/>
      <c r="Q318" s="19"/>
      <c r="R318" s="19"/>
    </row>
    <row r="319" spans="1:18" ht="26.25" customHeight="1" x14ac:dyDescent="0.25">
      <c r="A319" s="2" t="s">
        <v>54</v>
      </c>
      <c r="B319" s="3">
        <v>34.6</v>
      </c>
      <c r="C319" s="3">
        <v>39.299999999999997</v>
      </c>
      <c r="D319" s="4">
        <f t="shared" si="26"/>
        <v>80.380275708879935</v>
      </c>
      <c r="E319" s="5">
        <v>59092.200000000004</v>
      </c>
      <c r="F319" s="5">
        <v>52776.08142493639</v>
      </c>
      <c r="G319" s="5">
        <v>59092.200000000004</v>
      </c>
      <c r="H319" s="5">
        <f t="shared" si="28"/>
        <v>-6316.1185750636141</v>
      </c>
      <c r="I319" s="19"/>
      <c r="J319" s="54"/>
      <c r="K319" s="19"/>
      <c r="L319" s="19"/>
      <c r="M319" s="19"/>
      <c r="N319" s="19"/>
      <c r="O319" s="19"/>
      <c r="P319" s="19"/>
      <c r="Q319" s="19"/>
      <c r="R319" s="19"/>
    </row>
    <row r="320" spans="1:18" ht="24.95" customHeight="1" x14ac:dyDescent="0.25">
      <c r="A320" s="2" t="s">
        <v>55</v>
      </c>
      <c r="B320" s="3">
        <v>1.8</v>
      </c>
      <c r="C320" s="3">
        <v>2.2999999999999998</v>
      </c>
      <c r="D320" s="4">
        <f t="shared" si="26"/>
        <v>70.015861727060866</v>
      </c>
      <c r="E320" s="5">
        <v>55349.693999999996</v>
      </c>
      <c r="F320" s="5">
        <v>45971.014492753624</v>
      </c>
      <c r="G320" s="5">
        <v>55349.693999999996</v>
      </c>
      <c r="H320" s="5">
        <f t="shared" si="28"/>
        <v>-9378.6795072463719</v>
      </c>
      <c r="I320" s="19"/>
      <c r="J320" s="54"/>
      <c r="K320" s="19"/>
      <c r="L320" s="19"/>
      <c r="M320" s="19"/>
      <c r="N320" s="19"/>
      <c r="O320" s="19"/>
      <c r="P320" s="19"/>
      <c r="Q320" s="19"/>
      <c r="R320" s="19"/>
    </row>
    <row r="321" spans="1:37" ht="24.95" customHeight="1" x14ac:dyDescent="0.25">
      <c r="A321" s="2" t="s">
        <v>56</v>
      </c>
      <c r="B321" s="3">
        <v>6.9</v>
      </c>
      <c r="C321" s="3">
        <v>6</v>
      </c>
      <c r="D321" s="4">
        <f t="shared" si="26"/>
        <v>92.457210934776498</v>
      </c>
      <c r="E321" s="5">
        <v>68087.34599999999</v>
      </c>
      <c r="F321" s="5">
        <v>60705.555555555555</v>
      </c>
      <c r="G321" s="5">
        <v>68087.34599999999</v>
      </c>
      <c r="H321" s="5">
        <f t="shared" si="28"/>
        <v>-7381.7904444444357</v>
      </c>
      <c r="I321" s="19"/>
      <c r="J321" s="54"/>
      <c r="K321" s="19"/>
      <c r="L321" s="19"/>
      <c r="M321" s="19"/>
      <c r="N321" s="19"/>
      <c r="O321" s="19"/>
      <c r="P321" s="19"/>
      <c r="Q321" s="19"/>
      <c r="R321" s="19"/>
    </row>
    <row r="322" spans="1:37" ht="24.95" customHeight="1" x14ac:dyDescent="0.25">
      <c r="A322" s="2" t="s">
        <v>57</v>
      </c>
      <c r="B322" s="3">
        <v>0</v>
      </c>
      <c r="C322" s="3">
        <v>0</v>
      </c>
      <c r="D322" s="4">
        <f t="shared" si="26"/>
        <v>0</v>
      </c>
      <c r="E322" s="5">
        <v>0</v>
      </c>
      <c r="F322" s="5">
        <v>0</v>
      </c>
      <c r="G322" s="5">
        <v>0</v>
      </c>
      <c r="H322" s="5">
        <f t="shared" si="28"/>
        <v>0</v>
      </c>
      <c r="I322" s="19"/>
      <c r="J322" s="54"/>
      <c r="K322" s="19"/>
      <c r="L322" s="19"/>
      <c r="M322" s="19"/>
      <c r="N322" s="19"/>
      <c r="O322" s="19"/>
      <c r="P322" s="19"/>
      <c r="Q322" s="19"/>
      <c r="R322" s="19"/>
    </row>
    <row r="323" spans="1:37" ht="24.95" customHeight="1" x14ac:dyDescent="0.25">
      <c r="A323" s="2" t="s">
        <v>58</v>
      </c>
      <c r="B323" s="3">
        <v>0</v>
      </c>
      <c r="C323" s="3">
        <v>0</v>
      </c>
      <c r="D323" s="4">
        <f t="shared" si="26"/>
        <v>0</v>
      </c>
      <c r="E323" s="5">
        <v>0</v>
      </c>
      <c r="F323" s="5">
        <v>0</v>
      </c>
      <c r="G323" s="5">
        <v>0</v>
      </c>
      <c r="H323" s="5">
        <f t="shared" si="28"/>
        <v>0</v>
      </c>
      <c r="I323" s="19"/>
      <c r="J323" s="54"/>
      <c r="K323" s="19"/>
      <c r="L323" s="19"/>
      <c r="M323" s="19"/>
      <c r="N323" s="19"/>
      <c r="O323" s="19"/>
      <c r="P323" s="19"/>
      <c r="Q323" s="19"/>
      <c r="R323" s="19"/>
    </row>
    <row r="324" spans="1:37" ht="24.95" customHeight="1" x14ac:dyDescent="0.25">
      <c r="A324" s="2" t="s">
        <v>140</v>
      </c>
      <c r="B324" s="3">
        <v>6</v>
      </c>
      <c r="C324" s="3">
        <v>4.3</v>
      </c>
      <c r="D324" s="4">
        <f t="shared" si="26"/>
        <v>98.631834540315907</v>
      </c>
      <c r="E324" s="5">
        <v>61390.23</v>
      </c>
      <c r="F324" s="5">
        <v>64759.689922480618</v>
      </c>
      <c r="G324" s="5">
        <v>61390.23</v>
      </c>
      <c r="H324" s="5">
        <f t="shared" si="28"/>
        <v>3369.4599224806152</v>
      </c>
      <c r="I324" s="19"/>
      <c r="J324" s="54"/>
      <c r="K324" s="55"/>
      <c r="L324" s="19"/>
      <c r="M324" s="19"/>
      <c r="N324" s="19"/>
      <c r="O324" s="19"/>
      <c r="P324" s="19"/>
      <c r="Q324" s="19"/>
      <c r="R324" s="19"/>
    </row>
    <row r="325" spans="1:37" ht="24.95" customHeight="1" x14ac:dyDescent="0.25">
      <c r="A325" s="2" t="s">
        <v>59</v>
      </c>
      <c r="B325" s="3">
        <v>0</v>
      </c>
      <c r="C325" s="3">
        <v>0</v>
      </c>
      <c r="D325" s="4">
        <f t="shared" si="26"/>
        <v>0</v>
      </c>
      <c r="E325" s="5">
        <v>0</v>
      </c>
      <c r="F325" s="5">
        <v>0</v>
      </c>
      <c r="G325" s="5">
        <v>0</v>
      </c>
      <c r="H325" s="5">
        <f t="shared" si="28"/>
        <v>0</v>
      </c>
      <c r="I325" s="19"/>
      <c r="J325" s="54"/>
      <c r="K325" s="19"/>
      <c r="L325" s="19"/>
      <c r="M325" s="19"/>
      <c r="N325" s="19"/>
      <c r="O325" s="19"/>
      <c r="P325" s="19"/>
      <c r="Q325" s="19"/>
      <c r="R325" s="19"/>
    </row>
    <row r="326" spans="1:37" ht="29.25" customHeight="1" x14ac:dyDescent="0.25">
      <c r="A326" s="2" t="s">
        <v>60</v>
      </c>
      <c r="B326" s="3">
        <v>0</v>
      </c>
      <c r="C326" s="3">
        <v>0</v>
      </c>
      <c r="D326" s="4">
        <f t="shared" si="26"/>
        <v>0</v>
      </c>
      <c r="E326" s="5">
        <v>0</v>
      </c>
      <c r="F326" s="5">
        <v>0</v>
      </c>
      <c r="G326" s="5">
        <v>0</v>
      </c>
      <c r="H326" s="5">
        <f t="shared" si="28"/>
        <v>0</v>
      </c>
      <c r="I326" s="19"/>
      <c r="J326" s="54"/>
      <c r="K326" s="19"/>
      <c r="L326" s="19"/>
      <c r="M326" s="19"/>
      <c r="N326" s="19"/>
      <c r="O326" s="19"/>
      <c r="P326" s="19"/>
      <c r="Q326" s="19"/>
      <c r="R326" s="19"/>
    </row>
    <row r="327" spans="1:37" ht="24.95" customHeight="1" x14ac:dyDescent="0.25">
      <c r="A327" s="2" t="s">
        <v>61</v>
      </c>
      <c r="B327" s="3">
        <v>1.4</v>
      </c>
      <c r="C327" s="3">
        <v>1.8</v>
      </c>
      <c r="D327" s="4">
        <f t="shared" si="26"/>
        <v>88.590372333404417</v>
      </c>
      <c r="E327" s="5">
        <v>68021.688000000009</v>
      </c>
      <c r="F327" s="5">
        <v>58166.666666666664</v>
      </c>
      <c r="G327" s="5">
        <v>68021.688000000009</v>
      </c>
      <c r="H327" s="5">
        <f t="shared" si="28"/>
        <v>-9855.021333333345</v>
      </c>
      <c r="I327" s="19"/>
      <c r="J327" s="54"/>
      <c r="K327" s="19"/>
      <c r="L327" s="19"/>
      <c r="M327" s="19"/>
      <c r="N327" s="19"/>
      <c r="O327" s="19"/>
      <c r="P327" s="19"/>
      <c r="Q327" s="19"/>
      <c r="R327" s="19"/>
    </row>
    <row r="328" spans="1:37" ht="37.5" customHeight="1" x14ac:dyDescent="0.25">
      <c r="A328" s="2" t="s">
        <v>116</v>
      </c>
      <c r="B328" s="3">
        <v>0.5</v>
      </c>
      <c r="C328" s="3">
        <v>0</v>
      </c>
      <c r="D328" s="4">
        <f t="shared" si="26"/>
        <v>0</v>
      </c>
      <c r="E328" s="5">
        <v>55152.72</v>
      </c>
      <c r="F328" s="5">
        <v>0</v>
      </c>
      <c r="G328" s="5">
        <v>55152.72</v>
      </c>
      <c r="H328" s="5">
        <f t="shared" si="28"/>
        <v>-55152.72</v>
      </c>
      <c r="I328" s="19"/>
      <c r="J328" s="54"/>
      <c r="K328" s="19"/>
      <c r="L328" s="19"/>
      <c r="M328" s="19"/>
      <c r="N328" s="19"/>
      <c r="O328" s="19"/>
      <c r="P328" s="19"/>
      <c r="Q328" s="19"/>
      <c r="R328" s="19"/>
    </row>
    <row r="329" spans="1:37" ht="24.95" customHeight="1" x14ac:dyDescent="0.25">
      <c r="A329" s="2" t="s">
        <v>113</v>
      </c>
      <c r="B329" s="3">
        <v>0</v>
      </c>
      <c r="C329" s="3">
        <v>0</v>
      </c>
      <c r="D329" s="4">
        <f t="shared" si="26"/>
        <v>0</v>
      </c>
      <c r="E329" s="5">
        <v>0</v>
      </c>
      <c r="F329" s="5">
        <v>0</v>
      </c>
      <c r="G329" s="5">
        <v>0</v>
      </c>
      <c r="H329" s="5">
        <f t="shared" si="28"/>
        <v>0</v>
      </c>
      <c r="I329" s="19"/>
      <c r="J329" s="54"/>
      <c r="K329" s="19"/>
      <c r="L329" s="19"/>
      <c r="M329" s="19"/>
      <c r="N329" s="19"/>
      <c r="O329" s="19"/>
      <c r="P329" s="19"/>
      <c r="Q329" s="19"/>
      <c r="R329" s="19"/>
    </row>
    <row r="330" spans="1:37" ht="72" customHeight="1" x14ac:dyDescent="0.25">
      <c r="A330" s="7" t="s">
        <v>106</v>
      </c>
      <c r="B330" s="8">
        <f>SUM(B272:B329)</f>
        <v>1281.3</v>
      </c>
      <c r="C330" s="8">
        <f>SUM(C272:C329)</f>
        <v>1254.7</v>
      </c>
      <c r="D330" s="9">
        <f t="shared" si="26"/>
        <v>93.921955744167107</v>
      </c>
      <c r="E330" s="53">
        <f>ROUND((B272*E272+B273*E273+B274*E274+B275*E275+B276*E276+B277*E277+B278*E278+B279*E279+B280*E280+B281*E281+B282*E282+B283*E283+B284*E284+B285*E285+B286*E286+B287*E287+B288*E288+B289*E289+B290*E290+B291*E291+B292*E292+B293*E293+B294*E294+B295*E295+B296*E296+B297*E297+B298*E298+B299*E299+B300*E300+B301*E301+B302*E302+B303*E303+B304*E304+B305*E305+B306*E306+B307*E307+B308*E308+B309*E309+B310*E310+B311*E311+B312*E312+B313*E313+B314*E314+B315*E315+B316*E316+B317*E317+B318*E318+B319*E319+B320*E320+B321*E321+B322*E322+B323*E323+B324*E324+B325*E325+B326*E326+B327*E327+B328*E328+B329*E329)/B330,1)</f>
        <v>65658</v>
      </c>
      <c r="F330" s="53">
        <f>(C272*F272+C273*F273+C274*F274+C275*F275+C276*F276+C277*F277+C278*F278+C279*F279+C280*F280+C281*F281+C282*F282+C283*F283+C284*F284+C285*F285+C286*F286+C287*F287+C288*F288+C289*F289+C290*F290+C291*F291+C292*F292+C293*F293+C294*F294+C295*F295+C296*F296+C297*F297+C298*F298+C299*F299+C300*F300+C301*F301+C302*F302+C303*F303+C304*F304+C305*F305+C306*F306+C307*F307+C308*F308+C309*F309+C310*F310+C311*F311+C312*F312+C313*F313+C314*F314+C315*F315+C316*F316+C317*F317+C318*F318+C319*F319+C320*F320+C321*F321+C322*F322+C323*F323+C324*F324+C325*F325+C326*F326+C327*F327+C328*F328+C329*F329)/C330</f>
        <v>61667.277702505242</v>
      </c>
      <c r="G330" s="53">
        <f>(B272*G272+B273*G273+B274*G274+B275*G275+B276*G276+B277*G277+B278*G278+B279*G279+B280*G280+B281*G281+B282*G282+B283*G283+B284*G284+B285*G285+B286*G286+B287*G287+B288*G288+B289*G289+B290*G290+B291*G291+B292*G292+B293*G293+B294*G294+B295*G295+B296*G296+B297*G297+B298*G298+B299*G299+B300*G300+B301*G301+B302*G302+B303*G303+B304*G304+B305*G305+B306*G306+B307*G307+B308*G308+B309*G309+B310*G310+B311*G311+B312*G312+B313*G313+B314*G314+B315*G315+B316*G316+B317*G317+B318*G318+B319*G319+B320*G320+B321*G321+B322*G322+B323*G323+B324*G324+B325*G325+B326*G326+B327*G327+B328*G328+B329*G329)/B330</f>
        <v>65658.025621634253</v>
      </c>
      <c r="H330" s="53">
        <f t="shared" ref="H330" si="29">F330-G330</f>
        <v>-3990.7479191290113</v>
      </c>
      <c r="I330" s="19"/>
      <c r="J330" s="54"/>
      <c r="K330" s="19"/>
      <c r="L330" s="19"/>
      <c r="M330" s="19"/>
      <c r="N330" s="19"/>
      <c r="O330" s="19"/>
      <c r="P330" s="19"/>
      <c r="Q330" s="19"/>
      <c r="R330" s="19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</row>
    <row r="331" spans="1:37" ht="24.95" customHeight="1" x14ac:dyDescent="0.25">
      <c r="A331" s="86" t="s">
        <v>74</v>
      </c>
      <c r="B331" s="87"/>
      <c r="C331" s="87"/>
      <c r="D331" s="87"/>
      <c r="E331" s="87"/>
      <c r="F331" s="87"/>
      <c r="G331" s="87"/>
      <c r="H331" s="88"/>
      <c r="I331" s="19"/>
      <c r="J331" s="54"/>
      <c r="K331" s="19"/>
      <c r="L331" s="19"/>
      <c r="M331" s="19"/>
      <c r="N331" s="19"/>
      <c r="O331" s="19"/>
      <c r="P331" s="19"/>
      <c r="Q331" s="19"/>
      <c r="R331" s="19"/>
    </row>
    <row r="332" spans="1:37" ht="24.95" customHeight="1" x14ac:dyDescent="0.25">
      <c r="A332" s="2" t="s">
        <v>150</v>
      </c>
      <c r="B332" s="15">
        <v>121</v>
      </c>
      <c r="C332" s="15">
        <v>119.8</v>
      </c>
      <c r="D332" s="4">
        <f t="shared" si="26"/>
        <v>90.784250179336894</v>
      </c>
      <c r="E332" s="6">
        <v>59607</v>
      </c>
      <c r="F332" s="6">
        <v>59607.122982749024</v>
      </c>
      <c r="G332" s="6">
        <v>59607</v>
      </c>
      <c r="H332" s="5">
        <f t="shared" ref="H332:H351" si="30">F332-G332</f>
        <v>0.12298274902423145</v>
      </c>
      <c r="I332" s="19"/>
      <c r="J332" s="54"/>
      <c r="K332" s="19"/>
      <c r="L332" s="19"/>
      <c r="M332" s="19"/>
      <c r="N332" s="19"/>
      <c r="O332" s="19"/>
      <c r="P332" s="19"/>
      <c r="Q332" s="19"/>
      <c r="R332" s="19"/>
    </row>
    <row r="333" spans="1:37" ht="24.95" customHeight="1" x14ac:dyDescent="0.25">
      <c r="A333" s="2" t="s">
        <v>151</v>
      </c>
      <c r="B333" s="15">
        <v>2</v>
      </c>
      <c r="C333" s="15">
        <v>2</v>
      </c>
      <c r="D333" s="4">
        <f t="shared" si="26"/>
        <v>90.798785626529394</v>
      </c>
      <c r="E333" s="6">
        <v>59607</v>
      </c>
      <c r="F333" s="6">
        <v>59616.666666666664</v>
      </c>
      <c r="G333" s="6">
        <v>59607</v>
      </c>
      <c r="H333" s="5">
        <f t="shared" si="30"/>
        <v>9.6666666666642413</v>
      </c>
      <c r="I333" s="19"/>
      <c r="J333" s="54"/>
      <c r="K333" s="19"/>
      <c r="L333" s="19"/>
      <c r="M333" s="19"/>
      <c r="N333" s="19"/>
      <c r="O333" s="19"/>
      <c r="P333" s="19"/>
      <c r="Q333" s="19"/>
      <c r="R333" s="19"/>
    </row>
    <row r="334" spans="1:37" ht="24.95" customHeight="1" x14ac:dyDescent="0.25">
      <c r="A334" s="2" t="s">
        <v>152</v>
      </c>
      <c r="B334" s="15">
        <v>135.1</v>
      </c>
      <c r="C334" s="15">
        <v>135.1</v>
      </c>
      <c r="D334" s="4">
        <f t="shared" ref="D334:D351" si="31">F334/$I$2*100</f>
        <v>95.34711705498718</v>
      </c>
      <c r="E334" s="6">
        <v>62603</v>
      </c>
      <c r="F334" s="6">
        <v>62603.010115963487</v>
      </c>
      <c r="G334" s="6">
        <v>62603</v>
      </c>
      <c r="H334" s="5">
        <f t="shared" si="30"/>
        <v>1.0115963486896362E-2</v>
      </c>
      <c r="I334" s="19"/>
      <c r="J334" s="54"/>
      <c r="K334" s="19"/>
      <c r="L334" s="19"/>
      <c r="M334" s="19"/>
      <c r="N334" s="19"/>
      <c r="O334" s="19"/>
      <c r="P334" s="19"/>
      <c r="Q334" s="19"/>
      <c r="R334" s="19"/>
    </row>
    <row r="335" spans="1:37" ht="24.95" customHeight="1" x14ac:dyDescent="0.25">
      <c r="A335" s="2" t="s">
        <v>153</v>
      </c>
      <c r="B335" s="15">
        <v>19</v>
      </c>
      <c r="C335" s="15">
        <v>19</v>
      </c>
      <c r="D335" s="4">
        <f t="shared" si="31"/>
        <v>104.98847563637842</v>
      </c>
      <c r="E335" s="6">
        <v>68934</v>
      </c>
      <c r="F335" s="6">
        <v>68933.333333333343</v>
      </c>
      <c r="G335" s="6">
        <v>68934</v>
      </c>
      <c r="H335" s="5">
        <f t="shared" si="30"/>
        <v>-0.66666666665696539</v>
      </c>
      <c r="I335" s="19"/>
      <c r="J335" s="54"/>
      <c r="K335" s="19"/>
      <c r="L335" s="19"/>
      <c r="M335" s="19"/>
      <c r="N335" s="19"/>
      <c r="O335" s="19"/>
      <c r="P335" s="19"/>
      <c r="Q335" s="19"/>
      <c r="R335" s="19"/>
    </row>
    <row r="336" spans="1:37" ht="24.95" customHeight="1" x14ac:dyDescent="0.25">
      <c r="A336" s="2" t="s">
        <v>166</v>
      </c>
      <c r="B336" s="15">
        <v>7</v>
      </c>
      <c r="C336" s="15">
        <v>7</v>
      </c>
      <c r="D336" s="4">
        <f t="shared" si="31"/>
        <v>154.97331772576223</v>
      </c>
      <c r="E336" s="6">
        <v>100884</v>
      </c>
      <c r="F336" s="6">
        <v>101752.38095238096</v>
      </c>
      <c r="G336" s="6">
        <v>100884</v>
      </c>
      <c r="H336" s="5">
        <f t="shared" si="30"/>
        <v>868.38095238096139</v>
      </c>
      <c r="I336" s="19"/>
      <c r="J336" s="54"/>
      <c r="K336" s="19"/>
      <c r="L336" s="19"/>
      <c r="M336" s="19"/>
      <c r="N336" s="19"/>
      <c r="O336" s="19"/>
      <c r="P336" s="19"/>
      <c r="Q336" s="19"/>
      <c r="R336" s="19"/>
    </row>
    <row r="337" spans="1:18" ht="24.95" customHeight="1" x14ac:dyDescent="0.25">
      <c r="A337" s="2" t="s">
        <v>157</v>
      </c>
      <c r="B337" s="15">
        <v>14</v>
      </c>
      <c r="C337" s="15">
        <v>14</v>
      </c>
      <c r="D337" s="4">
        <f t="shared" si="31"/>
        <v>146.1940589693491</v>
      </c>
      <c r="E337" s="6">
        <v>95987</v>
      </c>
      <c r="F337" s="6">
        <v>95988.095238095222</v>
      </c>
      <c r="G337" s="6">
        <v>95987</v>
      </c>
      <c r="H337" s="5">
        <f t="shared" si="30"/>
        <v>1.0952380952221574</v>
      </c>
      <c r="I337" s="19"/>
      <c r="J337" s="54"/>
      <c r="K337" s="19"/>
      <c r="L337" s="19"/>
      <c r="M337" s="19"/>
      <c r="N337" s="19"/>
      <c r="O337" s="19"/>
      <c r="P337" s="19"/>
      <c r="Q337" s="19"/>
      <c r="R337" s="19"/>
    </row>
    <row r="338" spans="1:18" ht="24.95" customHeight="1" x14ac:dyDescent="0.25">
      <c r="A338" s="2" t="s">
        <v>154</v>
      </c>
      <c r="B338" s="15">
        <v>36.299999999999997</v>
      </c>
      <c r="C338" s="15">
        <v>36</v>
      </c>
      <c r="D338" s="4">
        <f t="shared" si="31"/>
        <v>95.346763193788703</v>
      </c>
      <c r="E338" s="6">
        <v>62603</v>
      </c>
      <c r="F338" s="6">
        <v>62602.777777777788</v>
      </c>
      <c r="G338" s="6">
        <v>62603</v>
      </c>
      <c r="H338" s="5">
        <f t="shared" si="30"/>
        <v>-0.22222222221171251</v>
      </c>
      <c r="I338" s="19"/>
      <c r="J338" s="54"/>
      <c r="K338" s="19"/>
      <c r="L338" s="19"/>
      <c r="M338" s="19"/>
      <c r="N338" s="19"/>
      <c r="O338" s="19"/>
      <c r="P338" s="19"/>
      <c r="Q338" s="19"/>
      <c r="R338" s="19"/>
    </row>
    <row r="339" spans="1:18" ht="24.95" customHeight="1" x14ac:dyDescent="0.25">
      <c r="A339" s="2" t="s">
        <v>167</v>
      </c>
      <c r="B339" s="15">
        <v>10</v>
      </c>
      <c r="C339" s="15">
        <v>10</v>
      </c>
      <c r="D339" s="4">
        <f t="shared" si="31"/>
        <v>133.82476875120574</v>
      </c>
      <c r="E339" s="6">
        <v>91690</v>
      </c>
      <c r="F339" s="6">
        <v>87866.666666666657</v>
      </c>
      <c r="G339" s="6">
        <v>91690</v>
      </c>
      <c r="H339" s="5">
        <f t="shared" si="30"/>
        <v>-3823.333333333343</v>
      </c>
      <c r="I339" s="19"/>
      <c r="J339" s="54"/>
      <c r="K339" s="19"/>
      <c r="L339" s="19"/>
      <c r="M339" s="19"/>
      <c r="N339" s="19"/>
      <c r="O339" s="19"/>
      <c r="P339" s="19"/>
      <c r="Q339" s="19"/>
      <c r="R339" s="19"/>
    </row>
    <row r="340" spans="1:18" ht="24.95" customHeight="1" x14ac:dyDescent="0.25">
      <c r="A340" s="2" t="s">
        <v>155</v>
      </c>
      <c r="B340" s="15">
        <v>11</v>
      </c>
      <c r="C340" s="15">
        <v>11</v>
      </c>
      <c r="D340" s="4">
        <f t="shared" si="31"/>
        <v>90.782632133267242</v>
      </c>
      <c r="E340" s="6">
        <v>59607</v>
      </c>
      <c r="F340" s="6">
        <v>59606.060606060601</v>
      </c>
      <c r="G340" s="6">
        <v>59607</v>
      </c>
      <c r="H340" s="5">
        <f t="shared" si="30"/>
        <v>-0.93939393939945148</v>
      </c>
      <c r="I340" s="19"/>
      <c r="J340" s="54"/>
      <c r="K340" s="19"/>
      <c r="L340" s="19"/>
      <c r="M340" s="19"/>
      <c r="N340" s="19"/>
      <c r="O340" s="19"/>
      <c r="P340" s="19"/>
      <c r="Q340" s="19"/>
      <c r="R340" s="19"/>
    </row>
    <row r="341" spans="1:18" ht="24.95" customHeight="1" x14ac:dyDescent="0.25">
      <c r="A341" s="2" t="s">
        <v>156</v>
      </c>
      <c r="B341" s="15">
        <v>10</v>
      </c>
      <c r="C341" s="15">
        <v>10</v>
      </c>
      <c r="D341" s="4">
        <f t="shared" si="31"/>
        <v>125.68156203356789</v>
      </c>
      <c r="E341" s="6">
        <v>82520</v>
      </c>
      <c r="F341" s="6">
        <v>82520</v>
      </c>
      <c r="G341" s="6">
        <v>82520</v>
      </c>
      <c r="H341" s="5">
        <f t="shared" si="30"/>
        <v>0</v>
      </c>
      <c r="I341" s="19"/>
      <c r="J341" s="54"/>
      <c r="K341" s="19"/>
      <c r="L341" s="19"/>
      <c r="M341" s="19"/>
      <c r="N341" s="19"/>
      <c r="O341" s="19"/>
      <c r="P341" s="19"/>
      <c r="Q341" s="19"/>
      <c r="R341" s="19"/>
    </row>
    <row r="342" spans="1:18" ht="24.95" customHeight="1" x14ac:dyDescent="0.25">
      <c r="A342" s="2" t="s">
        <v>168</v>
      </c>
      <c r="B342" s="15">
        <v>12</v>
      </c>
      <c r="C342" s="15">
        <v>12</v>
      </c>
      <c r="D342" s="4">
        <f t="shared" si="31"/>
        <v>125.68071589820653</v>
      </c>
      <c r="E342" s="6">
        <v>82520</v>
      </c>
      <c r="F342" s="6">
        <v>82519.444444444438</v>
      </c>
      <c r="G342" s="6">
        <v>82520</v>
      </c>
      <c r="H342" s="5">
        <f t="shared" si="30"/>
        <v>-0.55555555556202307</v>
      </c>
      <c r="I342" s="19"/>
      <c r="J342" s="54"/>
      <c r="K342" s="19"/>
      <c r="L342" s="19"/>
      <c r="M342" s="19"/>
      <c r="N342" s="19"/>
      <c r="O342" s="19"/>
      <c r="P342" s="19"/>
      <c r="Q342" s="19"/>
      <c r="R342" s="19"/>
    </row>
    <row r="343" spans="1:18" ht="24.95" customHeight="1" x14ac:dyDescent="0.25">
      <c r="A343" s="2" t="s">
        <v>169</v>
      </c>
      <c r="B343" s="15">
        <v>5</v>
      </c>
      <c r="C343" s="15">
        <v>5</v>
      </c>
      <c r="D343" s="4">
        <f t="shared" si="31"/>
        <v>90.783555190025083</v>
      </c>
      <c r="E343" s="6">
        <v>59607</v>
      </c>
      <c r="F343" s="6">
        <v>59606.666666666672</v>
      </c>
      <c r="G343" s="6">
        <v>59607</v>
      </c>
      <c r="H343" s="5">
        <f t="shared" si="30"/>
        <v>-0.33333333332848269</v>
      </c>
      <c r="I343" s="19"/>
      <c r="J343" s="54"/>
      <c r="K343" s="19"/>
      <c r="L343" s="19"/>
      <c r="M343" s="19"/>
      <c r="N343" s="19"/>
      <c r="O343" s="19"/>
      <c r="P343" s="19"/>
      <c r="Q343" s="19"/>
      <c r="R343" s="19"/>
    </row>
    <row r="344" spans="1:18" ht="69.75" customHeight="1" x14ac:dyDescent="0.25">
      <c r="A344" s="7" t="s">
        <v>107</v>
      </c>
      <c r="B344" s="11">
        <f>SUM(B332:B343)</f>
        <v>382.40000000000003</v>
      </c>
      <c r="C344" s="11">
        <f>SUM(C332:C343)</f>
        <v>380.9</v>
      </c>
      <c r="D344" s="9">
        <f t="shared" si="31"/>
        <v>99.904200554387899</v>
      </c>
      <c r="E344" s="8">
        <f>ROUND((B332*E332+B333*E333+B334*E334+B335*E335+B336*E336+B337*E337+B338*E338+B339*E339+B340*E340+B341*E341+B342*E342+B343*E343)/B344,1)</f>
        <v>65658</v>
      </c>
      <c r="F344" s="8">
        <f>ROUND((C332*F332+C333*F333+C334*F334+C335*F335+C336*F336+C337*F337+C338*F338+C339*F339+C340*F340+C341*F341+C342*F342+C343*F343)/C344,1)</f>
        <v>65595.100000000006</v>
      </c>
      <c r="G344" s="8">
        <f>E344</f>
        <v>65658</v>
      </c>
      <c r="H344" s="8">
        <f t="shared" si="30"/>
        <v>-62.899999999994179</v>
      </c>
      <c r="I344" s="19"/>
      <c r="J344" s="54"/>
      <c r="K344" s="19"/>
      <c r="L344" s="19"/>
      <c r="M344" s="19"/>
      <c r="N344" s="19"/>
      <c r="O344" s="19"/>
      <c r="P344" s="19"/>
      <c r="Q344" s="19"/>
      <c r="R344" s="19"/>
    </row>
    <row r="345" spans="1:18" ht="24.95" customHeight="1" x14ac:dyDescent="0.25">
      <c r="A345" s="80" t="s">
        <v>76</v>
      </c>
      <c r="B345" s="81"/>
      <c r="C345" s="81"/>
      <c r="D345" s="81"/>
      <c r="E345" s="81"/>
      <c r="F345" s="81"/>
      <c r="G345" s="81"/>
      <c r="H345" s="82"/>
      <c r="I345" s="19"/>
      <c r="J345" s="54"/>
      <c r="K345" s="19"/>
      <c r="L345" s="19"/>
      <c r="M345" s="19"/>
      <c r="N345" s="19"/>
      <c r="O345" s="19"/>
      <c r="P345" s="19"/>
      <c r="Q345" s="19"/>
      <c r="R345" s="19"/>
    </row>
    <row r="346" spans="1:18" ht="31.5" x14ac:dyDescent="0.25">
      <c r="A346" s="2" t="s">
        <v>184</v>
      </c>
      <c r="B346" s="3">
        <v>11</v>
      </c>
      <c r="C346" s="3">
        <v>11</v>
      </c>
      <c r="D346" s="4">
        <f t="shared" si="31"/>
        <v>91.871820646379717</v>
      </c>
      <c r="E346" s="5">
        <v>60320</v>
      </c>
      <c r="F346" s="33">
        <v>60321.2</v>
      </c>
      <c r="G346" s="5">
        <v>60320</v>
      </c>
      <c r="H346" s="5">
        <f t="shared" si="30"/>
        <v>1.1999999999970896</v>
      </c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1:18" ht="31.5" customHeight="1" x14ac:dyDescent="0.25">
      <c r="A347" s="2" t="s">
        <v>79</v>
      </c>
      <c r="B347" s="3">
        <v>1</v>
      </c>
      <c r="C347" s="3">
        <v>1</v>
      </c>
      <c r="D347" s="4">
        <f t="shared" si="31"/>
        <v>98.693228547930175</v>
      </c>
      <c r="E347" s="5">
        <v>64800</v>
      </c>
      <c r="F347" s="33">
        <v>64800</v>
      </c>
      <c r="G347" s="5">
        <v>64800</v>
      </c>
      <c r="H347" s="5">
        <f t="shared" si="30"/>
        <v>0</v>
      </c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1:18" ht="33" customHeight="1" x14ac:dyDescent="0.25">
      <c r="A348" s="2" t="s">
        <v>81</v>
      </c>
      <c r="B348" s="3">
        <v>61.3</v>
      </c>
      <c r="C348" s="3">
        <v>61.3</v>
      </c>
      <c r="D348" s="4">
        <f t="shared" si="31"/>
        <v>107.98364251119436</v>
      </c>
      <c r="E348" s="5">
        <v>70900</v>
      </c>
      <c r="F348" s="33">
        <v>70899.899999999994</v>
      </c>
      <c r="G348" s="5">
        <v>70900</v>
      </c>
      <c r="H348" s="5">
        <f t="shared" si="30"/>
        <v>-0.10000000000582077</v>
      </c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1:18" ht="54.75" customHeight="1" x14ac:dyDescent="0.25">
      <c r="A349" s="2" t="s">
        <v>163</v>
      </c>
      <c r="B349" s="3">
        <v>49</v>
      </c>
      <c r="C349" s="3">
        <v>41.6</v>
      </c>
      <c r="D349" s="4">
        <f t="shared" si="31"/>
        <v>91.879283560266828</v>
      </c>
      <c r="E349" s="5">
        <v>60320</v>
      </c>
      <c r="F349" s="33">
        <v>60326.1</v>
      </c>
      <c r="G349" s="5">
        <v>60320</v>
      </c>
      <c r="H349" s="5">
        <f t="shared" si="30"/>
        <v>6.0999999999985448</v>
      </c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1:18" ht="70.5" customHeight="1" x14ac:dyDescent="0.25">
      <c r="A350" s="7" t="s">
        <v>108</v>
      </c>
      <c r="B350" s="11">
        <f>SUM(B346:B349)</f>
        <v>122.3</v>
      </c>
      <c r="C350" s="11">
        <f>SUM(C346:C349)</f>
        <v>114.9</v>
      </c>
      <c r="D350" s="9">
        <f t="shared" si="31"/>
        <v>100.52971458161993</v>
      </c>
      <c r="E350" s="8">
        <f>(B346*E346+B347*E347+B348*E348+B349*E349)/B350-1.6</f>
        <v>65658.007522485685</v>
      </c>
      <c r="F350" s="8">
        <f>ROUND((C346*F346+C347*F347+C348*F348+C349*F349)/C350,1)</f>
        <v>66005.8</v>
      </c>
      <c r="G350" s="8">
        <f>E350</f>
        <v>65658.007522485685</v>
      </c>
      <c r="H350" s="8">
        <f t="shared" si="30"/>
        <v>347.79247751431831</v>
      </c>
      <c r="I350" s="19"/>
      <c r="J350" s="19"/>
      <c r="K350" s="52"/>
      <c r="L350" s="19"/>
      <c r="M350" s="19"/>
      <c r="N350" s="19"/>
      <c r="O350" s="19"/>
      <c r="P350" s="19"/>
      <c r="Q350" s="19"/>
      <c r="R350" s="19"/>
    </row>
    <row r="351" spans="1:18" ht="64.5" customHeight="1" x14ac:dyDescent="0.25">
      <c r="A351" s="7" t="s">
        <v>109</v>
      </c>
      <c r="B351" s="17">
        <f>B330+B344+B350</f>
        <v>1786</v>
      </c>
      <c r="C351" s="17">
        <f>C330+C344+C350</f>
        <v>1750.5</v>
      </c>
      <c r="D351" s="9">
        <f t="shared" si="31"/>
        <v>95.657384786518691</v>
      </c>
      <c r="E351" s="8">
        <f>(B330*E330+B344*E344+B350*E350)/B351</f>
        <v>65658.000515117572</v>
      </c>
      <c r="F351" s="8">
        <f>(C330*F330+C344*F344+C350*F350)/C351</f>
        <v>62806.725703132441</v>
      </c>
      <c r="G351" s="8">
        <f>ROUND((B330*G330+B344*G344+B350*G350)/B351,1)</f>
        <v>65658</v>
      </c>
      <c r="H351" s="8">
        <f t="shared" si="30"/>
        <v>-2851.2742968675593</v>
      </c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1:18" ht="25.15" customHeight="1" x14ac:dyDescent="0.25">
      <c r="A352" s="34"/>
      <c r="B352" s="34"/>
      <c r="C352" s="35"/>
      <c r="D352" s="34"/>
      <c r="E352" s="34"/>
      <c r="F352" s="34"/>
      <c r="G352" s="34"/>
      <c r="H352" s="34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t="47.25" customHeight="1" x14ac:dyDescent="0.25">
      <c r="A353" s="36"/>
      <c r="B353" s="36"/>
      <c r="C353" s="37"/>
      <c r="D353" s="36"/>
      <c r="E353" s="36"/>
      <c r="F353" s="37"/>
      <c r="G353" s="36"/>
      <c r="H353" s="36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</sheetData>
  <mergeCells count="24">
    <mergeCell ref="A101:H101"/>
    <mergeCell ref="A4:A5"/>
    <mergeCell ref="B4:B5"/>
    <mergeCell ref="C4:C5"/>
    <mergeCell ref="D4:D5"/>
    <mergeCell ref="E4:F4"/>
    <mergeCell ref="G4:G5"/>
    <mergeCell ref="H4:H5"/>
    <mergeCell ref="A270:H270"/>
    <mergeCell ref="A271:H271"/>
    <mergeCell ref="A331:H331"/>
    <mergeCell ref="A345:H345"/>
    <mergeCell ref="E2:H2"/>
    <mergeCell ref="A116:H116"/>
    <mergeCell ref="A117:H117"/>
    <mergeCell ref="A177:H177"/>
    <mergeCell ref="A212:H212"/>
    <mergeCell ref="A231:H231"/>
    <mergeCell ref="A246:H246"/>
    <mergeCell ref="A7:H7"/>
    <mergeCell ref="A8:H8"/>
    <mergeCell ref="A68:H68"/>
    <mergeCell ref="A74:H74"/>
    <mergeCell ref="A91:H91"/>
  </mergeCells>
  <pageMargins left="0" right="0" top="0.74803149606299213" bottom="0.74803149606299213" header="0.31496062992125984" footer="0.31496062992125984"/>
  <pageSetup paperSize="9" scale="50" fitToHeight="10" orientation="portrait" r:id="rId1"/>
  <rowBreaks count="1" manualBreakCount="1">
    <brk id="1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(1кв2025)</vt:lpstr>
      <vt:lpstr>'196-ра (1кв2025)'!Заголовки_для_печати</vt:lpstr>
      <vt:lpstr>'196-ра (1кв2025)'!Область_печати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2025-05-15T03:03:29Z</dcterms:modified>
</cp:coreProperties>
</file>